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h\OneDrive\psychoacoustics hires\Figures\"/>
    </mc:Choice>
  </mc:AlternateContent>
  <bookViews>
    <workbookView xWindow="0" yWindow="0" windowWidth="28800" windowHeight="13725"/>
  </bookViews>
  <sheets>
    <sheet name="Forest" sheetId="5" r:id="rId1"/>
    <sheet name="Calculations" sheetId="1" r:id="rId2"/>
    <sheet name="Forest Plot" sheetId="2" r:id="rId3"/>
    <sheet name="Sheet1" sheetId="4" r:id="rId4"/>
  </sheets>
  <calcPr calcId="152511"/>
</workbook>
</file>

<file path=xl/calcChain.xml><?xml version="1.0" encoding="utf-8"?>
<calcChain xmlns="http://schemas.openxmlformats.org/spreadsheetml/2006/main">
  <c r="N16" i="4" l="1"/>
  <c r="O16" i="4" s="1"/>
  <c r="M16" i="4"/>
  <c r="P16" i="4" s="1"/>
  <c r="J16" i="4"/>
  <c r="N24" i="4" l="1"/>
  <c r="M24" i="4"/>
  <c r="J24" i="4"/>
  <c r="O24" i="4" l="1"/>
  <c r="P24" i="4"/>
  <c r="J21" i="4"/>
  <c r="M21" i="4"/>
  <c r="N21" i="4"/>
  <c r="J22" i="4"/>
  <c r="M22" i="4"/>
  <c r="N22" i="4"/>
  <c r="P22" i="4" l="1"/>
  <c r="P21" i="4"/>
  <c r="O21" i="4"/>
  <c r="O22" i="4"/>
  <c r="N20" i="4"/>
  <c r="M20" i="4"/>
  <c r="N19" i="4"/>
  <c r="M19" i="4"/>
  <c r="N18" i="4"/>
  <c r="M18" i="4"/>
  <c r="N17" i="4"/>
  <c r="M17" i="4"/>
  <c r="N15" i="4"/>
  <c r="M15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4" i="4"/>
  <c r="M4" i="4"/>
  <c r="N3" i="4"/>
  <c r="M3" i="4"/>
  <c r="J20" i="4"/>
  <c r="J19" i="4"/>
  <c r="J18" i="4"/>
  <c r="J17" i="4"/>
  <c r="J15" i="4"/>
  <c r="J13" i="4"/>
  <c r="J12" i="4"/>
  <c r="J11" i="4"/>
  <c r="J10" i="4"/>
  <c r="J9" i="4"/>
  <c r="J8" i="4"/>
  <c r="J7" i="4"/>
  <c r="J6" i="4"/>
  <c r="J5" i="4"/>
  <c r="J4" i="4"/>
  <c r="J3" i="4"/>
  <c r="H25" i="5"/>
  <c r="G25" i="5"/>
  <c r="H24" i="5"/>
  <c r="G24" i="5"/>
  <c r="H23" i="5"/>
  <c r="G23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H3" i="5"/>
  <c r="G3" i="5"/>
  <c r="P6" i="4" l="1"/>
  <c r="O6" i="4"/>
  <c r="P15" i="4"/>
  <c r="O15" i="4"/>
  <c r="P7" i="4"/>
  <c r="O7" i="4"/>
  <c r="P17" i="4"/>
  <c r="O17" i="4"/>
  <c r="O19" i="4"/>
  <c r="P19" i="4"/>
  <c r="O13" i="4"/>
  <c r="P13" i="4"/>
  <c r="P18" i="4"/>
  <c r="O18" i="4"/>
  <c r="P10" i="4"/>
  <c r="O10" i="4"/>
  <c r="P20" i="4"/>
  <c r="O20" i="4"/>
  <c r="O5" i="4"/>
  <c r="P5" i="4"/>
  <c r="P8" i="4"/>
  <c r="O8" i="4"/>
  <c r="O9" i="4"/>
  <c r="P9" i="4"/>
  <c r="P3" i="4"/>
  <c r="O3" i="4"/>
  <c r="P11" i="4"/>
  <c r="O11" i="4"/>
  <c r="P4" i="4"/>
  <c r="O4" i="4"/>
  <c r="P12" i="4"/>
  <c r="O12" i="4"/>
  <c r="D11" i="2"/>
  <c r="D10" i="2"/>
  <c r="D9" i="2"/>
  <c r="D8" i="2"/>
  <c r="D7" i="2"/>
  <c r="D6" i="2"/>
  <c r="D5" i="2"/>
  <c r="D4" i="2"/>
  <c r="D3" i="2"/>
  <c r="D2" i="2"/>
  <c r="D12" i="1"/>
  <c r="D11" i="1"/>
  <c r="D10" i="1"/>
  <c r="D9" i="1"/>
  <c r="D8" i="1"/>
  <c r="D7" i="1"/>
  <c r="D6" i="1"/>
  <c r="D5" i="1"/>
  <c r="D4" i="1"/>
  <c r="D3" i="1"/>
  <c r="G12" i="2"/>
  <c r="B15" i="1"/>
  <c r="E3" i="1"/>
  <c r="F3" i="1" s="1"/>
  <c r="F12" i="2" l="1"/>
  <c r="I12" i="2"/>
  <c r="I11" i="2"/>
  <c r="I10" i="2"/>
  <c r="I9" i="2"/>
  <c r="I8" i="2"/>
  <c r="I7" i="2"/>
  <c r="I6" i="2"/>
  <c r="I5" i="2"/>
  <c r="I4" i="2"/>
  <c r="I3" i="2"/>
  <c r="I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  <c r="E2" i="2"/>
  <c r="F2" i="2" s="1"/>
  <c r="E12" i="1"/>
  <c r="E11" i="1"/>
  <c r="E10" i="1"/>
  <c r="E9" i="1"/>
  <c r="E8" i="1"/>
  <c r="E7" i="1"/>
  <c r="E6" i="1"/>
  <c r="E5" i="1"/>
  <c r="E4" i="1"/>
  <c r="G3" i="1"/>
  <c r="J12" i="2" l="1"/>
  <c r="K12" i="2"/>
  <c r="G3" i="2"/>
  <c r="K3" i="2" s="1"/>
  <c r="G5" i="2"/>
  <c r="K5" i="2" s="1"/>
  <c r="G7" i="2"/>
  <c r="K7" i="2" s="1"/>
  <c r="G9" i="2"/>
  <c r="K9" i="2" s="1"/>
  <c r="G11" i="2"/>
  <c r="K11" i="2" s="1"/>
  <c r="J3" i="2"/>
  <c r="J5" i="2"/>
  <c r="J7" i="2"/>
  <c r="J9" i="2"/>
  <c r="J11" i="2"/>
  <c r="G2" i="2"/>
  <c r="K2" i="2" s="1"/>
  <c r="G4" i="2"/>
  <c r="K4" i="2" s="1"/>
  <c r="G6" i="2"/>
  <c r="K6" i="2" s="1"/>
  <c r="G8" i="2"/>
  <c r="K8" i="2" s="1"/>
  <c r="G10" i="2"/>
  <c r="K10" i="2" s="1"/>
  <c r="J2" i="2"/>
  <c r="J4" i="2"/>
  <c r="J6" i="2"/>
  <c r="J8" i="2"/>
  <c r="J10" i="2"/>
  <c r="F5" i="1"/>
  <c r="G5" i="1" s="1"/>
  <c r="F4" i="1"/>
  <c r="G4" i="1" s="1"/>
  <c r="F6" i="1"/>
  <c r="G6" i="1" s="1"/>
  <c r="F8" i="1"/>
  <c r="G8" i="1" s="1"/>
  <c r="F7" i="1"/>
  <c r="G7" i="1" s="1"/>
  <c r="F11" i="1"/>
  <c r="G11" i="1" s="1"/>
  <c r="F12" i="1"/>
  <c r="G12" i="1" s="1"/>
  <c r="F10" i="1"/>
  <c r="G10" i="1" s="1"/>
  <c r="F9" i="1"/>
  <c r="G9" i="1" s="1"/>
  <c r="I3" i="1"/>
  <c r="J3" i="1"/>
  <c r="H3" i="1"/>
  <c r="I7" i="1" l="1"/>
  <c r="J7" i="1"/>
  <c r="H7" i="1"/>
  <c r="I6" i="1"/>
  <c r="J6" i="1"/>
  <c r="H6" i="1"/>
  <c r="I5" i="1"/>
  <c r="J5" i="1"/>
  <c r="H5" i="1"/>
  <c r="I11" i="1"/>
  <c r="J11" i="1"/>
  <c r="H11" i="1"/>
  <c r="I8" i="1"/>
  <c r="J8" i="1"/>
  <c r="H8" i="1"/>
  <c r="I4" i="1"/>
  <c r="J4" i="1"/>
  <c r="H4" i="1"/>
  <c r="J12" i="1"/>
  <c r="I12" i="1"/>
  <c r="H12" i="1"/>
  <c r="I10" i="1"/>
  <c r="J10" i="1"/>
  <c r="H10" i="1"/>
  <c r="I9" i="1"/>
  <c r="J9" i="1"/>
  <c r="G14" i="1"/>
  <c r="B21" i="1" s="1"/>
  <c r="H9" i="1"/>
  <c r="H14" i="1" l="1"/>
  <c r="I14" i="1"/>
  <c r="B17" i="1" s="1"/>
  <c r="B20" i="1"/>
  <c r="J14" i="1"/>
  <c r="B22" i="1" l="1"/>
  <c r="C22" i="1"/>
  <c r="B18" i="1"/>
  <c r="M16" i="1"/>
  <c r="L11" i="1" s="1"/>
  <c r="M11" i="1" s="1"/>
  <c r="L4" i="1" l="1"/>
  <c r="L12" i="1"/>
  <c r="N12" i="1" s="1"/>
  <c r="L8" i="1"/>
  <c r="M8" i="1" s="1"/>
  <c r="L5" i="1"/>
  <c r="N5" i="1" s="1"/>
  <c r="L9" i="1"/>
  <c r="M9" i="1" s="1"/>
  <c r="L6" i="1"/>
  <c r="M6" i="1" s="1"/>
  <c r="L10" i="1"/>
  <c r="M10" i="1" s="1"/>
  <c r="L3" i="1"/>
  <c r="N3" i="1" s="1"/>
  <c r="L7" i="1"/>
  <c r="M7" i="1" s="1"/>
  <c r="O4" i="1"/>
  <c r="N4" i="1"/>
  <c r="O12" i="1"/>
  <c r="N7" i="1"/>
  <c r="O11" i="1"/>
  <c r="N11" i="1"/>
  <c r="M4" i="1"/>
  <c r="N10" i="1" l="1"/>
  <c r="O9" i="1"/>
  <c r="N8" i="1"/>
  <c r="O8" i="1"/>
  <c r="M5" i="1"/>
  <c r="M12" i="1"/>
  <c r="O5" i="1"/>
  <c r="O6" i="1"/>
  <c r="N9" i="1"/>
  <c r="O7" i="1"/>
  <c r="O10" i="1"/>
  <c r="O3" i="1"/>
  <c r="N6" i="1"/>
  <c r="N14" i="1" s="1"/>
  <c r="M3" i="1"/>
  <c r="L14" i="1"/>
  <c r="F21" i="1" s="1"/>
  <c r="M14" i="1" l="1"/>
  <c r="F20" i="1" s="1"/>
  <c r="O14" i="1"/>
  <c r="F22" i="1" l="1"/>
  <c r="G22" i="1"/>
  <c r="F17" i="1"/>
  <c r="F18" i="1" s="1"/>
</calcChain>
</file>

<file path=xl/comments1.xml><?xml version="1.0" encoding="utf-8"?>
<comments xmlns="http://schemas.openxmlformats.org/spreadsheetml/2006/main">
  <authors>
    <author>Jeruza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>Start here: fill the studies names, then fill the rest of the information. Light gray columns need adjustment according to study size</t>
        </r>
      </text>
    </comment>
    <comment ref="E2" authorId="0" shapeId="0">
      <text>
        <r>
          <rPr>
            <sz val="9"/>
            <color indexed="81"/>
            <rFont val="Tahoma"/>
            <family val="2"/>
          </rPr>
          <t>Remember: the first cells of columns A through E must be filled according to the type of outcome. The current formating is for rates.</t>
        </r>
      </text>
    </comment>
    <comment ref="F2" authorId="0" shapeId="0">
      <text>
        <r>
          <rPr>
            <sz val="9"/>
            <color indexed="81"/>
            <rFont val="Tahoma"/>
            <family val="2"/>
          </rPr>
          <t>Dark grey columns and cells do not require any formatting.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Fill this cell with the number of studies you are including</t>
        </r>
      </text>
    </comment>
  </commentList>
</comments>
</file>

<file path=xl/comments2.xml><?xml version="1.0" encoding="utf-8"?>
<comments xmlns="http://schemas.openxmlformats.org/spreadsheetml/2006/main">
  <authors>
    <author>Jeruza</author>
  </authors>
  <commentList>
    <comment ref="D1" authorId="0" shapeId="0">
      <text>
        <r>
          <rPr>
            <sz val="9"/>
            <color indexed="81"/>
            <rFont val="Tahoma"/>
            <family val="2"/>
          </rPr>
          <t>Either if you have analyzed data using spreadsheet 1 or other software, just enter the outcome and SE in columns D and E.
Remember to adjust the X axis for better visualization (see comment on cell E14).</t>
        </r>
      </text>
    </comment>
    <comment ref="F1" authorId="0" shapeId="0">
      <text>
        <r>
          <rPr>
            <sz val="9"/>
            <color indexed="81"/>
            <rFont val="Tahoma"/>
            <family val="2"/>
          </rPr>
          <t>Dark grey columns do not require formatting.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This set of cells will provide the central tendency line on the graph.</t>
        </r>
      </text>
    </comment>
    <comment ref="E14" authorId="0" shapeId="0">
      <text>
        <r>
          <rPr>
            <sz val="9"/>
            <color indexed="81"/>
            <rFont val="Tahoma"/>
            <family val="2"/>
          </rPr>
          <t>The X axis can be formated to logartimic scale if needed; just right click on it and click on "Format Axis". You can also chose the intervals and starting and ending points.</t>
        </r>
      </text>
    </comment>
  </commentList>
</comments>
</file>

<file path=xl/sharedStrings.xml><?xml version="1.0" encoding="utf-8"?>
<sst xmlns="http://schemas.openxmlformats.org/spreadsheetml/2006/main" count="172" uniqueCount="152">
  <si>
    <t>Study</t>
  </si>
  <si>
    <t>Sample Size</t>
  </si>
  <si>
    <t>SE</t>
  </si>
  <si>
    <t xml:space="preserve">Author 1, year </t>
  </si>
  <si>
    <t>Author 2, year</t>
  </si>
  <si>
    <t>Author 3, year</t>
  </si>
  <si>
    <t>Author 4, year</t>
  </si>
  <si>
    <t>Author 5, year</t>
  </si>
  <si>
    <t>Author 6, year</t>
  </si>
  <si>
    <t>Author 8, year</t>
  </si>
  <si>
    <t>Q</t>
  </si>
  <si>
    <r>
      <t>I</t>
    </r>
    <r>
      <rPr>
        <vertAlign val="superscript"/>
        <sz val="11"/>
        <color theme="1"/>
        <rFont val="Calibri"/>
        <family val="2"/>
        <scheme val="minor"/>
      </rPr>
      <t>2</t>
    </r>
  </si>
  <si>
    <t>Author 7, yeat</t>
  </si>
  <si>
    <t>Author 9, year</t>
  </si>
  <si>
    <t>Author 10, year</t>
  </si>
  <si>
    <t>Var</t>
  </si>
  <si>
    <t>v</t>
  </si>
  <si>
    <r>
      <t>w</t>
    </r>
    <r>
      <rPr>
        <vertAlign val="superscript"/>
        <sz val="11"/>
        <color theme="1"/>
        <rFont val="Calibri"/>
        <family val="2"/>
        <scheme val="minor"/>
      </rPr>
      <t>2</t>
    </r>
  </si>
  <si>
    <t>w</t>
  </si>
  <si>
    <t>es (fixed)</t>
  </si>
  <si>
    <t>SEes (fixed)</t>
  </si>
  <si>
    <r>
      <t>w*(es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</si>
  <si>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SEes (random)</t>
  </si>
  <si>
    <t>Sums:</t>
  </si>
  <si>
    <t>es (random)</t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</si>
  <si>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</si>
  <si>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*(es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</si>
  <si>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  <r>
      <rPr>
        <vertAlign val="superscript"/>
        <sz val="11"/>
        <color theme="1"/>
        <rFont val="Calibri"/>
        <family val="2"/>
        <scheme val="minor"/>
      </rPr>
      <t>2</t>
    </r>
  </si>
  <si>
    <t>w*es</t>
  </si>
  <si>
    <r>
      <t>w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*es</t>
    </r>
  </si>
  <si>
    <r>
      <t>Q</t>
    </r>
    <r>
      <rPr>
        <vertAlign val="subscript"/>
        <sz val="11"/>
        <color theme="1"/>
        <rFont val="Calibri"/>
        <family val="2"/>
        <scheme val="minor"/>
      </rPr>
      <t>v</t>
    </r>
  </si>
  <si>
    <r>
      <t>I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v</t>
    </r>
  </si>
  <si>
    <t>Events</t>
  </si>
  <si>
    <t>Rate</t>
  </si>
  <si>
    <t>Summary</t>
  </si>
  <si>
    <t>Central Tendency</t>
  </si>
  <si>
    <t>k</t>
  </si>
  <si>
    <t>df</t>
  </si>
  <si>
    <t>CI (fixed)</t>
  </si>
  <si>
    <t>CI (random)</t>
  </si>
  <si>
    <t>CI upper</t>
  </si>
  <si>
    <t>CI lower</t>
  </si>
  <si>
    <t>Theoretical Study: Prevalence of variable A in population B - metanalysis of 10 cross sectional studies.</t>
  </si>
  <si>
    <t>Outcome</t>
  </si>
  <si>
    <t>Outcome (es)</t>
  </si>
  <si>
    <t>Graph:</t>
  </si>
  <si>
    <t>large pos effect</t>
  </si>
  <si>
    <t>med pos effect</t>
  </si>
  <si>
    <t>small pos effect</t>
  </si>
  <si>
    <t>large neg effect</t>
  </si>
  <si>
    <t>med neg effect</t>
  </si>
  <si>
    <t>small neg effect</t>
  </si>
  <si>
    <t>r        [95% CI]</t>
  </si>
  <si>
    <t>Target Groups</t>
  </si>
  <si>
    <t xml:space="preserve"> 0.61 [0.59, 0.62]</t>
  </si>
  <si>
    <t>Christians</t>
  </si>
  <si>
    <t xml:space="preserve"> 0.47 [0.45, 0.49]</t>
  </si>
  <si>
    <t>Conservatives</t>
  </si>
  <si>
    <t xml:space="preserve"> 0.42 [0.40, 0.44]</t>
  </si>
  <si>
    <t>Tea Party</t>
  </si>
  <si>
    <t xml:space="preserve"> 0.39 [0.37, 0.42]</t>
  </si>
  <si>
    <t>Catholics</t>
  </si>
  <si>
    <t xml:space="preserve"> 0.35 [0.32, 0.37]</t>
  </si>
  <si>
    <t>Big Business</t>
  </si>
  <si>
    <t xml:space="preserve"> 0.32 [0.29, 0.34]</t>
  </si>
  <si>
    <t>The Military</t>
  </si>
  <si>
    <t xml:space="preserve"> 0.23 [0.21, 0.26]</t>
  </si>
  <si>
    <t>Rich People</t>
  </si>
  <si>
    <t xml:space="preserve"> 0.20 [0.17, 0.23]</t>
  </si>
  <si>
    <t>Poor People</t>
  </si>
  <si>
    <t xml:space="preserve"> 0.19 [0.16, 0.22]</t>
  </si>
  <si>
    <t>Working Class People</t>
  </si>
  <si>
    <t xml:space="preserve"> 0.16 [0.14, 0.19]</t>
  </si>
  <si>
    <t>Mormons</t>
  </si>
  <si>
    <t xml:space="preserve"> 0.13 [0.10, 0.15]</t>
  </si>
  <si>
    <t>Blacks</t>
  </si>
  <si>
    <t xml:space="preserve"> 0.11 [0.08, 0.14]</t>
  </si>
  <si>
    <t>Middle Class People</t>
  </si>
  <si>
    <t xml:space="preserve"> 0.11 [0.08, 0.13]</t>
  </si>
  <si>
    <t>People on Welfare</t>
  </si>
  <si>
    <t xml:space="preserve"> 0.09 [0.06, 0.11]</t>
  </si>
  <si>
    <t>Whites</t>
  </si>
  <si>
    <t xml:space="preserve"> 0.04 [0.01, 0.06]</t>
  </si>
  <si>
    <t>Hispanics</t>
  </si>
  <si>
    <t xml:space="preserve"> 0.01 [-0.02, 0.04]</t>
  </si>
  <si>
    <t>Labor Unions</t>
  </si>
  <si>
    <t>-0.02 [-0.04, 0.01]</t>
  </si>
  <si>
    <t>Asian-Americans</t>
  </si>
  <si>
    <t>-0.04 [-0.07, -0.01]</t>
  </si>
  <si>
    <t>Illegal Immigrants</t>
  </si>
  <si>
    <t>-0.06 [-0.09, -0.03]</t>
  </si>
  <si>
    <t>Muslims</t>
  </si>
  <si>
    <t>-0.09 [-0.12, -0.06]</t>
  </si>
  <si>
    <t>Feminists</t>
  </si>
  <si>
    <t>-0.20 [-0.22, -0.17]</t>
  </si>
  <si>
    <t>Liberals</t>
  </si>
  <si>
    <t>-0.32 [-0.34, -0.29]</t>
  </si>
  <si>
    <t>Gay men and Lesbians</t>
  </si>
  <si>
    <t>-0.40 [-0.42, -0.37]</t>
  </si>
  <si>
    <t>Atheists</t>
  </si>
  <si>
    <t>lo CI for figs</t>
  </si>
  <si>
    <t>hi CI for figs</t>
  </si>
  <si>
    <t>hi 95%</t>
  </si>
  <si>
    <t>lo 95%</t>
  </si>
  <si>
    <t>r</t>
  </si>
  <si>
    <t>Woszyck 2007</t>
  </si>
  <si>
    <t>Nishiguchi 2005</t>
  </si>
  <si>
    <t>Oohashi 1991</t>
  </si>
  <si>
    <t>Hamasaki 2004</t>
  </si>
  <si>
    <t>Muraoka 1981</t>
  </si>
  <si>
    <t>Pras 2010</t>
  </si>
  <si>
    <t>Plenge 1980</t>
  </si>
  <si>
    <t>Nishiguchi 2003</t>
  </si>
  <si>
    <t>Repp 2006</t>
  </si>
  <si>
    <t>King 2012</t>
  </si>
  <si>
    <t>Kanetada 2013A</t>
  </si>
  <si>
    <t>Kanetada 2013B</t>
  </si>
  <si>
    <t>Jackson 2014</t>
  </si>
  <si>
    <t>Mizumachi 2015</t>
  </si>
  <si>
    <t>Yoshikawa 1995</t>
  </si>
  <si>
    <t>Theiss 1997</t>
  </si>
  <si>
    <t>CI Start</t>
  </si>
  <si>
    <t>CI End</t>
  </si>
  <si>
    <t>Overall</t>
  </si>
  <si>
    <t>Weight</t>
  </si>
  <si>
    <t xml:space="preserve">No training   </t>
  </si>
  <si>
    <t xml:space="preserve">Training   </t>
  </si>
  <si>
    <t>62.2 [57.5, 66.9]</t>
  </si>
  <si>
    <t>52.3 [50.6, 54.0]</t>
  </si>
  <si>
    <t>47.5 [39.8, 55.2]</t>
  </si>
  <si>
    <t>48.4 [45.7 51.0]</t>
  </si>
  <si>
    <t>74.7 [55.1 94.2]</t>
  </si>
  <si>
    <t>64.8 [52.7 76.9]</t>
  </si>
  <si>
    <t>49.0 [46.2 51.8]</t>
  </si>
  <si>
    <t>51.0 [49.9 52.1]</t>
  </si>
  <si>
    <t xml:space="preserve">51.1 [48.3 54.0] </t>
  </si>
  <si>
    <t>52.0 [48.4 55.6]</t>
  </si>
  <si>
    <t>53.0 [50.2 55.8]</t>
  </si>
  <si>
    <t>53.1 [50.2 55.9]</t>
  </si>
  <si>
    <t>53.7 [43.8 63.5]</t>
  </si>
  <si>
    <t>56.3 [43.1 69.4]</t>
  </si>
  <si>
    <t>63.2 [51.3 75.2]</t>
  </si>
  <si>
    <t>61.3 [53.0 69.5]</t>
  </si>
  <si>
    <t>Effect Z=1.84, p=0.07; heterogeneity I^2=23%, p=0.23</t>
  </si>
  <si>
    <t>60.3 [49.6 71.0]</t>
  </si>
  <si>
    <t>57.4 [43.9 71.0]</t>
  </si>
  <si>
    <t>51.0 [49.9, 52.1]</t>
  </si>
  <si>
    <t>Capp 2016</t>
  </si>
  <si>
    <t>56.9 [51.8 62.0]</t>
  </si>
  <si>
    <t>Effect Z=5.53, p&lt;0.00001; heterogeneity I^2=0%, p=0.59</t>
  </si>
  <si>
    <t>Subgroup differences I^2=95.5%, p&lt;0.00001</t>
  </si>
  <si>
    <t>Effect Z=3.09, p=0.002; heterogeneity I^2=60%, p=0.0009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</si>
</sst>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%"/>
  </numFmts>
  <fonts count="8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3" xfId="0" applyFill="1" applyBorder="1"/>
    <xf numFmtId="0" fontId="0" fillId="2" borderId="5" xfId="0" applyFill="1" applyBorder="1"/>
    <xf numFmtId="0" fontId="0" fillId="0" borderId="2" xfId="0" applyBorder="1"/>
    <xf numFmtId="0" fontId="0" fillId="0" borderId="1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2" borderId="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10" xfId="0" applyFill="1" applyBorder="1" applyAlignment="1">
      <alignment horizontal="center" vertical="center" wrapText="1"/>
    </xf>
    <xf numFmtId="0" fontId="0" fillId="0" borderId="11" xfId="0" applyBorder="1"/>
    <xf numFmtId="0" fontId="0" fillId="2" borderId="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13" xfId="0" applyFill="1" applyBorder="1"/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/>
    <xf numFmtId="0" fontId="0" fillId="0" borderId="8" xfId="0" applyFont="1" applyBorder="1"/>
    <xf numFmtId="0" fontId="2" fillId="0" borderId="0" xfId="0" applyFont="1" applyBorder="1" applyAlignment="1">
      <alignment horizontal="left" indent="2"/>
    </xf>
    <xf numFmtId="0" fontId="2" fillId="0" borderId="8" xfId="0" applyFont="1" applyBorder="1" applyAlignment="1">
      <alignment horizontal="left" indent="2"/>
    </xf>
    <xf numFmtId="0" fontId="0" fillId="0" borderId="0" xfId="0" applyFill="1"/>
    <xf numFmtId="0" fontId="0" fillId="3" borderId="3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3" borderId="3" xfId="0" applyFill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indent="2"/>
    </xf>
    <xf numFmtId="0" fontId="4" fillId="0" borderId="1" xfId="0" applyFont="1" applyFill="1" applyBorder="1"/>
    <xf numFmtId="0" fontId="4" fillId="0" borderId="2" xfId="0" applyFont="1" applyBorder="1"/>
    <xf numFmtId="0" fontId="4" fillId="0" borderId="1" xfId="0" applyFont="1" applyBorder="1"/>
    <xf numFmtId="0" fontId="4" fillId="0" borderId="5" xfId="0" applyFont="1" applyFill="1" applyBorder="1"/>
    <xf numFmtId="0" fontId="4" fillId="0" borderId="8" xfId="0" applyFont="1" applyBorder="1"/>
    <xf numFmtId="0" fontId="4" fillId="0" borderId="8" xfId="0" applyFont="1" applyFill="1" applyBorder="1"/>
    <xf numFmtId="0" fontId="4" fillId="0" borderId="6" xfId="0" applyFont="1" applyFill="1" applyBorder="1"/>
    <xf numFmtId="0" fontId="4" fillId="0" borderId="12" xfId="0" applyFont="1" applyFill="1" applyBorder="1"/>
    <xf numFmtId="0" fontId="4" fillId="0" borderId="14" xfId="0" applyFont="1" applyFill="1" applyBorder="1"/>
    <xf numFmtId="0" fontId="4" fillId="0" borderId="14" xfId="0" applyFont="1" applyBorder="1"/>
    <xf numFmtId="0" fontId="4" fillId="0" borderId="11" xfId="0" applyFont="1" applyBorder="1"/>
    <xf numFmtId="0" fontId="4" fillId="0" borderId="7" xfId="0" applyFont="1" applyBorder="1"/>
    <xf numFmtId="0" fontId="4" fillId="4" borderId="0" xfId="0" applyFont="1" applyFill="1"/>
    <xf numFmtId="0" fontId="4" fillId="0" borderId="0" xfId="0" applyFont="1" applyFill="1"/>
    <xf numFmtId="0" fontId="4" fillId="0" borderId="3" xfId="0" applyFont="1" applyFill="1" applyBorder="1"/>
    <xf numFmtId="0" fontId="4" fillId="0" borderId="4" xfId="0" applyFont="1" applyFill="1" applyBorder="1"/>
    <xf numFmtId="0" fontId="0" fillId="0" borderId="0" xfId="0" applyFont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Alignment="1">
      <alignment horizontal="center"/>
    </xf>
    <xf numFmtId="0" fontId="7" fillId="0" borderId="0" xfId="0" applyFont="1"/>
    <xf numFmtId="165" fontId="0" fillId="0" borderId="0" xfId="0" applyNumberFormat="1"/>
    <xf numFmtId="165" fontId="7" fillId="0" borderId="0" xfId="0" applyNumberFormat="1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75130737250885"/>
          <c:y val="3.8596491228070177E-2"/>
          <c:w val="0.60008084465992428"/>
          <c:h val="0.84285154010921048"/>
        </c:manualLayout>
      </c:layout>
      <c:scatterChart>
        <c:scatterStyle val="lineMarker"/>
        <c:varyColors val="0"/>
        <c:ser>
          <c:idx val="0"/>
          <c:order val="0"/>
          <c:tx>
            <c:strRef>
              <c:f>Forest!$D$2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x"/>
            <c:errBarType val="both"/>
            <c:errValType val="cust"/>
            <c:noEndCap val="1"/>
            <c:plus>
              <c:numRef>
                <c:f>Forest!$G$3:$G$25</c:f>
                <c:numCache>
                  <c:formatCode>General</c:formatCode>
                  <c:ptCount val="23"/>
                  <c:pt idx="0">
                    <c:v>2.3264192504005687E-2</c:v>
                  </c:pt>
                  <c:pt idx="1">
                    <c:v>2.4660132286494829E-2</c:v>
                  </c:pt>
                  <c:pt idx="2">
                    <c:v>2.6343547455042693E-2</c:v>
                  </c:pt>
                  <c:pt idx="3">
                    <c:v>2.7107429050834332E-2</c:v>
                  </c:pt>
                  <c:pt idx="4">
                    <c:v>2.7174702480791978E-2</c:v>
                  </c:pt>
                  <c:pt idx="5">
                    <c:v>2.7214344939636967E-2</c:v>
                  </c:pt>
                  <c:pt idx="6">
                    <c:v>2.7241255346918281E-2</c:v>
                  </c:pt>
                  <c:pt idx="7">
                    <c:v>2.7169995368699663E-2</c:v>
                  </c:pt>
                  <c:pt idx="8">
                    <c:v>2.7182333675611008E-2</c:v>
                  </c:pt>
                  <c:pt idx="9">
                    <c:v>2.6960973456795198E-2</c:v>
                  </c:pt>
                  <c:pt idx="10">
                    <c:v>2.6778078197747926E-2</c:v>
                  </c:pt>
                  <c:pt idx="11">
                    <c:v>2.6735057197773457E-2</c:v>
                  </c:pt>
                  <c:pt idx="12">
                    <c:v>2.6715126670308231E-2</c:v>
                  </c:pt>
                  <c:pt idx="13">
                    <c:v>2.6416587482052001E-2</c:v>
                  </c:pt>
                  <c:pt idx="14">
                    <c:v>2.6023302068171383E-2</c:v>
                  </c:pt>
                  <c:pt idx="15">
                    <c:v>2.5921741775902812E-2</c:v>
                  </c:pt>
                  <c:pt idx="16">
                    <c:v>2.5525585045553828E-2</c:v>
                  </c:pt>
                  <c:pt idx="17">
                    <c:v>2.4208133172413715E-2</c:v>
                  </c:pt>
                  <c:pt idx="18">
                    <c:v>2.3672913827437747E-2</c:v>
                  </c:pt>
                  <c:pt idx="19">
                    <c:v>2.272957717113705E-2</c:v>
                  </c:pt>
                  <c:pt idx="20">
                    <c:v>2.231682254636469E-2</c:v>
                  </c:pt>
                  <c:pt idx="21">
                    <c:v>2.0836059699498144E-2</c:v>
                  </c:pt>
                  <c:pt idx="22">
                    <c:v>1.6921579112010532E-2</c:v>
                  </c:pt>
                </c:numCache>
              </c:numRef>
            </c:plus>
            <c:minus>
              <c:numRef>
                <c:f>Forest!$H$3:$H$25</c:f>
                <c:numCache>
                  <c:formatCode>General</c:formatCode>
                  <c:ptCount val="23"/>
                  <c:pt idx="0">
                    <c:v>2.276837983482638E-2</c:v>
                  </c:pt>
                  <c:pt idx="1">
                    <c:v>2.4238833797013526E-2</c:v>
                  </c:pt>
                  <c:pt idx="2">
                    <c:v>2.6063644018137461E-2</c:v>
                  </c:pt>
                  <c:pt idx="3">
                    <c:v>2.697622620053032E-2</c:v>
                  </c:pt>
                  <c:pt idx="4">
                    <c:v>2.7089022462604521E-2</c:v>
                  </c:pt>
                  <c:pt idx="5">
                    <c:v>2.7152165269812532E-2</c:v>
                  </c:pt>
                  <c:pt idx="6">
                    <c:v>2.721604049013477E-2</c:v>
                  </c:pt>
                  <c:pt idx="7">
                    <c:v>2.7183290703507258E-2</c:v>
                  </c:pt>
                  <c:pt idx="8">
                    <c:v>2.7237196203525584E-2</c:v>
                  </c:pt>
                  <c:pt idx="9">
                    <c:v>2.7090524800332354E-2</c:v>
                  </c:pt>
                  <c:pt idx="10">
                    <c:v>2.6935714793239598E-2</c:v>
                  </c:pt>
                  <c:pt idx="11">
                    <c:v>2.6896685359938707E-2</c:v>
                  </c:pt>
                  <c:pt idx="12">
                    <c:v>2.6900657329193681E-2</c:v>
                  </c:pt>
                  <c:pt idx="13">
                    <c:v>2.6653917322117054E-2</c:v>
                  </c:pt>
                  <c:pt idx="14">
                    <c:v>2.6293048031300753E-2</c:v>
                  </c:pt>
                  <c:pt idx="15">
                    <c:v>2.620632319395047E-2</c:v>
                  </c:pt>
                  <c:pt idx="16">
                    <c:v>2.5849154940043889E-2</c:v>
                  </c:pt>
                  <c:pt idx="17">
                    <c:v>2.4626707648044366E-2</c:v>
                  </c:pt>
                  <c:pt idx="18">
                    <c:v>2.4121808939741918E-2</c:v>
                  </c:pt>
                  <c:pt idx="19">
                    <c:v>2.3220191112694799E-2</c:v>
                  </c:pt>
                  <c:pt idx="20">
                    <c:v>2.2834805133815916E-2</c:v>
                  </c:pt>
                  <c:pt idx="21">
                    <c:v>2.1380768013566587E-2</c:v>
                  </c:pt>
                  <c:pt idx="22">
                    <c:v>1.7486324455940561E-2</c:v>
                  </c:pt>
                </c:numCache>
              </c:numRef>
            </c:minus>
          </c:errBars>
          <c:xVal>
            <c:numRef>
              <c:f>Forest!$D$3:$D$26</c:f>
              <c:numCache>
                <c:formatCode>0.00</c:formatCode>
                <c:ptCount val="24"/>
                <c:pt idx="0">
                  <c:v>-0.39500000000000002</c:v>
                </c:pt>
                <c:pt idx="1">
                  <c:v>-0.317</c:v>
                </c:pt>
                <c:pt idx="2">
                  <c:v>-0.19600000000000001</c:v>
                </c:pt>
                <c:pt idx="3">
                  <c:v>-8.8999999999999996E-2</c:v>
                </c:pt>
                <c:pt idx="4">
                  <c:v>-5.8000000000000003E-2</c:v>
                </c:pt>
                <c:pt idx="5">
                  <c:v>-4.2000000000000003E-2</c:v>
                </c:pt>
                <c:pt idx="6">
                  <c:v>-1.7000000000000001E-2</c:v>
                </c:pt>
                <c:pt idx="7">
                  <c:v>8.9999999999999993E-3</c:v>
                </c:pt>
                <c:pt idx="8">
                  <c:v>3.6999999999999998E-2</c:v>
                </c:pt>
                <c:pt idx="9">
                  <c:v>8.7999999999999995E-2</c:v>
                </c:pt>
                <c:pt idx="10">
                  <c:v>0.108</c:v>
                </c:pt>
                <c:pt idx="11">
                  <c:v>0.111</c:v>
                </c:pt>
                <c:pt idx="12">
                  <c:v>0.127</c:v>
                </c:pt>
                <c:pt idx="13">
                  <c:v>0.16400000000000001</c:v>
                </c:pt>
                <c:pt idx="14">
                  <c:v>0.19</c:v>
                </c:pt>
                <c:pt idx="15">
                  <c:v>0.20100000000000001</c:v>
                </c:pt>
                <c:pt idx="16">
                  <c:v>0.23200000000000001</c:v>
                </c:pt>
                <c:pt idx="17">
                  <c:v>0.316</c:v>
                </c:pt>
                <c:pt idx="18">
                  <c:v>0.34599999999999997</c:v>
                </c:pt>
                <c:pt idx="19">
                  <c:v>0.39300000000000002</c:v>
                </c:pt>
                <c:pt idx="20">
                  <c:v>0.41899999999999998</c:v>
                </c:pt>
                <c:pt idx="21">
                  <c:v>0.47399999999999998</c:v>
                </c:pt>
                <c:pt idx="22">
                  <c:v>0.60499999999999998</c:v>
                </c:pt>
              </c:numCache>
            </c:numRef>
          </c:xVal>
          <c:yVal>
            <c:numRef>
              <c:f>Forest!$C$3:$C$26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</c:ser>
        <c:ser>
          <c:idx val="1"/>
          <c:order val="1"/>
          <c:tx>
            <c:v>labels</c:v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Forest!$B$3</c:f>
                  <c:strCache>
                    <c:ptCount val="1"/>
                    <c:pt idx="0">
                      <c:v>Atheists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{86494848-0718-49AD-824E-197DF7B3E6DC}</c15:txfldGUID>
                      <c15:f>Forest!$B$3</c15:f>
                      <c15:dlblFieldTableCache>
                        <c:ptCount val="1"/>
                        <c:pt idx="0">
                          <c:v>Atheists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Forest!$B$4</c:f>
                  <c:strCache>
                    <c:ptCount val="1"/>
                    <c:pt idx="0">
                      <c:v>Gay men and Lesbians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{530D4F01-9FAB-4225-A6F3-8613C0F6DAC7}</c15:txfldGUID>
                      <c15:f>Forest!$B$4</c15:f>
                      <c15:dlblFieldTableCache>
                        <c:ptCount val="1"/>
                        <c:pt idx="0">
                          <c:v>Gay men and Lesbians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Forest!$B$5</c:f>
                  <c:strCache>
                    <c:ptCount val="1"/>
                    <c:pt idx="0">
                      <c:v>Liberals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{E2DE35E1-40B7-483E-89D3-C4CBAFA0690A}</c15:txfldGUID>
                      <c15:f>Forest!$B$5</c15:f>
                      <c15:dlblFieldTableCache>
                        <c:ptCount val="1"/>
                        <c:pt idx="0">
                          <c:v>Liberals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Forest!$B$6</c:f>
                  <c:strCache>
                    <c:ptCount val="1"/>
                    <c:pt idx="0">
                      <c:v>Feminists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{0000E7AA-7842-45BC-BA44-FCE350B8A9F3}</c15:txfldGUID>
                      <c15:f>Forest!$B$6</c15:f>
                      <c15:dlblFieldTableCache>
                        <c:ptCount val="1"/>
                        <c:pt idx="0">
                          <c:v>Feminists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Forest!$B$7</c:f>
                  <c:strCache>
                    <c:ptCount val="1"/>
                    <c:pt idx="0">
                      <c:v>Muslims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{1E666312-CEFD-4FBF-B8F1-D5C0ABD34A20}</c15:txfldGUID>
                      <c15:f>Forest!$B$7</c15:f>
                      <c15:dlblFieldTableCache>
                        <c:ptCount val="1"/>
                        <c:pt idx="0">
                          <c:v>Muslims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Forest!$B$8</c:f>
                  <c:strCache>
                    <c:ptCount val="1"/>
                    <c:pt idx="0">
                      <c:v>Illegal Immigrants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{A2C8E77F-38AB-42D2-8FBC-E945E4D0D1A7}</c15:txfldGUID>
                      <c15:f>Forest!$B$8</c15:f>
                      <c15:dlblFieldTableCache>
                        <c:ptCount val="1"/>
                        <c:pt idx="0">
                          <c:v>Illegal Immigrants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Forest!$B$9</c:f>
                  <c:strCache>
                    <c:ptCount val="1"/>
                    <c:pt idx="0">
                      <c:v>Asian-Americans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{B0AC4232-E9E0-423B-9645-095F6D9F79CA}</c15:txfldGUID>
                      <c15:f>Forest!$B$9</c15:f>
                      <c15:dlblFieldTableCache>
                        <c:ptCount val="1"/>
                        <c:pt idx="0">
                          <c:v>Asian-Americans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/>
              <c:tx>
                <c:strRef>
                  <c:f>Forest!$B$10</c:f>
                  <c:strCache>
                    <c:ptCount val="1"/>
                    <c:pt idx="0">
                      <c:v>Labor Unions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{467E499B-526F-4EC9-9E7E-82F914E2A9F5}</c15:txfldGUID>
                      <c15:f>Forest!$B$10</c15:f>
                      <c15:dlblFieldTableCache>
                        <c:ptCount val="1"/>
                        <c:pt idx="0">
                          <c:v>Labor Unions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/>
              <c:tx>
                <c:strRef>
                  <c:f>Forest!$B$11</c:f>
                  <c:strCache>
                    <c:ptCount val="1"/>
                    <c:pt idx="0">
                      <c:v>Hispanics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{C99B7C43-6560-43CD-A9C3-689075562AB5}</c15:txfldGUID>
                      <c15:f>Forest!$B$11</c15:f>
                      <c15:dlblFieldTableCache>
                        <c:ptCount val="1"/>
                        <c:pt idx="0">
                          <c:v>Hispanics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layout/>
              <c:tx>
                <c:strRef>
                  <c:f>Forest!$B$12</c:f>
                  <c:strCache>
                    <c:ptCount val="1"/>
                    <c:pt idx="0">
                      <c:v>Whites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{EE94AC51-C463-4083-B75D-77D6B7F56F09}</c15:txfldGUID>
                      <c15:f>Forest!$B$12</c15:f>
                      <c15:dlblFieldTableCache>
                        <c:ptCount val="1"/>
                        <c:pt idx="0">
                          <c:v>Whites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/>
              <c:tx>
                <c:strRef>
                  <c:f>Forest!$B$13</c:f>
                  <c:strCache>
                    <c:ptCount val="1"/>
                    <c:pt idx="0">
                      <c:v>People on Welfare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{9622C042-56E7-4576-AC7F-2FAE86FB44BD}</c15:txfldGUID>
                      <c15:f>Forest!$B$13</c15:f>
                      <c15:dlblFieldTableCache>
                        <c:ptCount val="1"/>
                        <c:pt idx="0">
                          <c:v>People on Welfare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layout/>
              <c:tx>
                <c:strRef>
                  <c:f>Forest!$B$14</c:f>
                  <c:strCache>
                    <c:ptCount val="1"/>
                    <c:pt idx="0">
                      <c:v>Middle Class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{C4D7CA6D-D1D6-448E-8FAA-366804FDF3A0}</c15:txfldGUID>
                      <c15:f>Forest!$B$14</c15:f>
                      <c15:dlblFieldTableCache>
                        <c:ptCount val="1"/>
                        <c:pt idx="0">
                          <c:v>Middle Class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layout/>
              <c:tx>
                <c:strRef>
                  <c:f>Forest!$B$15</c:f>
                  <c:strCache>
                    <c:ptCount val="1"/>
                    <c:pt idx="0">
                      <c:v>Blacks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{F565A501-4F48-4C07-86C4-ED7B66B18064}</c15:txfldGUID>
                      <c15:f>Forest!$B$15</c15:f>
                      <c15:dlblFieldTableCache>
                        <c:ptCount val="1"/>
                        <c:pt idx="0">
                          <c:v>Blacks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/>
              <c:tx>
                <c:strRef>
                  <c:f>Forest!$B$16</c:f>
                  <c:strCache>
                    <c:ptCount val="1"/>
                    <c:pt idx="0">
                      <c:v>Mormons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{569DDAAF-E61A-49A0-9833-B0D90487652C}</c15:txfldGUID>
                      <c15:f>Forest!$B$16</c15:f>
                      <c15:dlblFieldTableCache>
                        <c:ptCount val="1"/>
                        <c:pt idx="0">
                          <c:v>Mormons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layout/>
              <c:tx>
                <c:strRef>
                  <c:f>Forest!$B$17</c:f>
                  <c:strCache>
                    <c:ptCount val="1"/>
                    <c:pt idx="0">
                      <c:v>Working Class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{F288C158-2808-41FE-8C86-7B7066D6F57C}</c15:txfldGUID>
                      <c15:f>Forest!$B$17</c15:f>
                      <c15:dlblFieldTableCache>
                        <c:ptCount val="1"/>
                        <c:pt idx="0">
                          <c:v>Working Class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layout/>
              <c:tx>
                <c:strRef>
                  <c:f>Forest!$B$18</c:f>
                  <c:strCache>
                    <c:ptCount val="1"/>
                    <c:pt idx="0">
                      <c:v>Poor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{983CC1E5-8E7A-4DBA-9E4F-207AD331CF22}</c15:txfldGUID>
                      <c15:f>Forest!$B$18</c15:f>
                      <c15:dlblFieldTableCache>
                        <c:ptCount val="1"/>
                        <c:pt idx="0">
                          <c:v>Poor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/>
              <c:tx>
                <c:strRef>
                  <c:f>Forest!$B$19</c:f>
                  <c:strCache>
                    <c:ptCount val="1"/>
                    <c:pt idx="0">
                      <c:v>Rich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{854B7581-8F19-4000-A402-03ACD01A71E8}</c15:txfldGUID>
                      <c15:f>Forest!$B$19</c15:f>
                      <c15:dlblFieldTableCache>
                        <c:ptCount val="1"/>
                        <c:pt idx="0">
                          <c:v>Rich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layout/>
              <c:tx>
                <c:strRef>
                  <c:f>Forest!$B$20</c:f>
                  <c:strCache>
                    <c:ptCount val="1"/>
                    <c:pt idx="0">
                      <c:v>The Military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{3C4CB641-2EE0-429B-9806-C8C9E6930B17}</c15:txfldGUID>
                      <c15:f>Forest!$B$20</c15:f>
                      <c15:dlblFieldTableCache>
                        <c:ptCount val="1"/>
                        <c:pt idx="0">
                          <c:v>The Military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layout/>
              <c:tx>
                <c:strRef>
                  <c:f>Forest!$B$21</c:f>
                  <c:strCache>
                    <c:ptCount val="1"/>
                    <c:pt idx="0">
                      <c:v>Big Business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{E0ABFCBA-4F9A-487A-98B6-E89BD7830CB0}</c15:txfldGUID>
                      <c15:f>Forest!$B$21</c15:f>
                      <c15:dlblFieldTableCache>
                        <c:ptCount val="1"/>
                        <c:pt idx="0">
                          <c:v>Big Business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layout/>
              <c:tx>
                <c:strRef>
                  <c:f>Forest!$B$22</c:f>
                  <c:strCache>
                    <c:ptCount val="1"/>
                    <c:pt idx="0">
                      <c:v>Catholics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{03EBA5D3-999F-47E0-AD5F-35AB72A51ED2}</c15:txfldGUID>
                      <c15:f>Forest!$B$22</c15:f>
                      <c15:dlblFieldTableCache>
                        <c:ptCount val="1"/>
                        <c:pt idx="0">
                          <c:v>Catholics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layout/>
              <c:tx>
                <c:strRef>
                  <c:f>Forest!$B$23</c:f>
                  <c:strCache>
                    <c:ptCount val="1"/>
                    <c:pt idx="0">
                      <c:v>Tea Party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{C899E3B4-5FBA-465C-B943-D90AEEC699C5}</c15:txfldGUID>
                      <c15:f>Forest!$B$23</c15:f>
                      <c15:dlblFieldTableCache>
                        <c:ptCount val="1"/>
                        <c:pt idx="0">
                          <c:v>Tea Party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layout/>
              <c:tx>
                <c:strRef>
                  <c:f>Forest!$B$24</c:f>
                  <c:strCache>
                    <c:ptCount val="1"/>
                    <c:pt idx="0">
                      <c:v>Conservatives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{FD976B14-0984-40AB-9C51-769D53CBAB5E}</c15:txfldGUID>
                      <c15:f>Forest!$B$24</c15:f>
                      <c15:dlblFieldTableCache>
                        <c:ptCount val="1"/>
                        <c:pt idx="0">
                          <c:v>Conservatives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layout/>
              <c:tx>
                <c:strRef>
                  <c:f>Forest!$B$25</c:f>
                  <c:strCache>
                    <c:ptCount val="1"/>
                    <c:pt idx="0">
                      <c:v>Christians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{544EB441-BC0F-433D-8784-3765FB09E85F}</c15:txfldGUID>
                      <c15:f>Forest!$B$25</c15:f>
                      <c15:dlblFieldTableCache>
                        <c:ptCount val="1"/>
                        <c:pt idx="0">
                          <c:v>Christians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layout/>
              <c:tx>
                <c:strRef>
                  <c:f>Forest!$B$26</c:f>
                  <c:strCache>
                    <c:ptCount val="1"/>
                    <c:pt idx="0">
                      <c:v>Target Groups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u="sng"/>
                  </a:pPr>
                  <a:endParaRPr lang="en-US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{95B7D502-7595-4389-A069-90FE378E0B4A}</c15:txfldGUID>
                      <c15:f>Forest!$B$26</c15:f>
                      <c15:dlblFieldTableCache>
                        <c:ptCount val="1"/>
                        <c:pt idx="0">
                          <c:v>Target Groups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Forest!$A$3:$A$26</c:f>
              <c:numCache>
                <c:formatCode>General</c:formatCode>
                <c:ptCount val="24"/>
                <c:pt idx="0">
                  <c:v>-0.57999999999999996</c:v>
                </c:pt>
                <c:pt idx="1">
                  <c:v>-0.57999999999999996</c:v>
                </c:pt>
                <c:pt idx="2">
                  <c:v>-0.57999999999999996</c:v>
                </c:pt>
                <c:pt idx="3">
                  <c:v>-0.57999999999999996</c:v>
                </c:pt>
                <c:pt idx="4">
                  <c:v>-0.57999999999999996</c:v>
                </c:pt>
                <c:pt idx="5">
                  <c:v>-0.57999999999999996</c:v>
                </c:pt>
                <c:pt idx="6">
                  <c:v>-0.57999999999999996</c:v>
                </c:pt>
                <c:pt idx="7">
                  <c:v>-0.57999999999999996</c:v>
                </c:pt>
                <c:pt idx="8">
                  <c:v>-0.57999999999999996</c:v>
                </c:pt>
                <c:pt idx="9">
                  <c:v>-0.57999999999999996</c:v>
                </c:pt>
                <c:pt idx="10">
                  <c:v>-0.57999999999999996</c:v>
                </c:pt>
                <c:pt idx="11">
                  <c:v>-0.57999999999999996</c:v>
                </c:pt>
                <c:pt idx="12">
                  <c:v>-0.57999999999999996</c:v>
                </c:pt>
                <c:pt idx="13">
                  <c:v>-0.57999999999999996</c:v>
                </c:pt>
                <c:pt idx="14">
                  <c:v>-0.57999999999999996</c:v>
                </c:pt>
                <c:pt idx="15">
                  <c:v>-0.57999999999999996</c:v>
                </c:pt>
                <c:pt idx="16">
                  <c:v>-0.57999999999999996</c:v>
                </c:pt>
                <c:pt idx="17">
                  <c:v>-0.57999999999999996</c:v>
                </c:pt>
                <c:pt idx="18">
                  <c:v>-0.57999999999999996</c:v>
                </c:pt>
                <c:pt idx="19">
                  <c:v>-0.57999999999999996</c:v>
                </c:pt>
                <c:pt idx="20">
                  <c:v>-0.57999999999999996</c:v>
                </c:pt>
                <c:pt idx="21">
                  <c:v>-0.57999999999999996</c:v>
                </c:pt>
                <c:pt idx="22">
                  <c:v>-0.57999999999999996</c:v>
                </c:pt>
                <c:pt idx="23">
                  <c:v>-0.57999999999999996</c:v>
                </c:pt>
              </c:numCache>
            </c:numRef>
          </c:xVal>
          <c:yVal>
            <c:numRef>
              <c:f>Forest!$C$3:$C$26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413824"/>
        <c:axId val="-1979424160"/>
      </c:scatterChart>
      <c:valAx>
        <c:axId val="-1979413824"/>
        <c:scaling>
          <c:orientation val="minMax"/>
          <c:max val="0.8"/>
          <c:min val="-0.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r </a:t>
                </a:r>
                <a:r>
                  <a:rPr lang="en-US"/>
                  <a:t>(95% CI)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-1979424160"/>
        <c:crosses val="autoZero"/>
        <c:crossBetween val="midCat"/>
        <c:majorUnit val="0.2"/>
      </c:valAx>
      <c:valAx>
        <c:axId val="-1979424160"/>
        <c:scaling>
          <c:orientation val="minMax"/>
          <c:max val="24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one"/>
        <c:crossAx val="-1979413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7513073725089"/>
          <c:y val="3.8596491228070177E-2"/>
          <c:w val="0.60008084465992451"/>
          <c:h val="0.8428515401092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Forest!$D$2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x"/>
            <c:errBarType val="both"/>
            <c:errValType val="cust"/>
            <c:noEndCap val="1"/>
            <c:plus>
              <c:numRef>
                <c:f>Forest!$G$3:$G$25</c:f>
                <c:numCache>
                  <c:formatCode>General</c:formatCode>
                  <c:ptCount val="23"/>
                  <c:pt idx="0">
                    <c:v>2.3264192504005687E-2</c:v>
                  </c:pt>
                  <c:pt idx="1">
                    <c:v>2.4660132286494829E-2</c:v>
                  </c:pt>
                  <c:pt idx="2">
                    <c:v>2.6343547455042693E-2</c:v>
                  </c:pt>
                  <c:pt idx="3">
                    <c:v>2.7107429050834332E-2</c:v>
                  </c:pt>
                  <c:pt idx="4">
                    <c:v>2.7174702480791978E-2</c:v>
                  </c:pt>
                  <c:pt idx="5">
                    <c:v>2.7214344939636967E-2</c:v>
                  </c:pt>
                  <c:pt idx="6">
                    <c:v>2.7241255346918281E-2</c:v>
                  </c:pt>
                  <c:pt idx="7">
                    <c:v>2.7169995368699663E-2</c:v>
                  </c:pt>
                  <c:pt idx="8">
                    <c:v>2.7182333675611008E-2</c:v>
                  </c:pt>
                  <c:pt idx="9">
                    <c:v>2.6960973456795198E-2</c:v>
                  </c:pt>
                  <c:pt idx="10">
                    <c:v>2.6778078197747926E-2</c:v>
                  </c:pt>
                  <c:pt idx="11">
                    <c:v>2.6735057197773457E-2</c:v>
                  </c:pt>
                  <c:pt idx="12">
                    <c:v>2.6715126670308231E-2</c:v>
                  </c:pt>
                  <c:pt idx="13">
                    <c:v>2.6416587482052001E-2</c:v>
                  </c:pt>
                  <c:pt idx="14">
                    <c:v>2.6023302068171383E-2</c:v>
                  </c:pt>
                  <c:pt idx="15">
                    <c:v>2.5921741775902812E-2</c:v>
                  </c:pt>
                  <c:pt idx="16">
                    <c:v>2.5525585045553828E-2</c:v>
                  </c:pt>
                  <c:pt idx="17">
                    <c:v>2.4208133172413715E-2</c:v>
                  </c:pt>
                  <c:pt idx="18">
                    <c:v>2.3672913827437747E-2</c:v>
                  </c:pt>
                  <c:pt idx="19">
                    <c:v>2.272957717113705E-2</c:v>
                  </c:pt>
                  <c:pt idx="20">
                    <c:v>2.231682254636469E-2</c:v>
                  </c:pt>
                  <c:pt idx="21">
                    <c:v>2.0836059699498144E-2</c:v>
                  </c:pt>
                  <c:pt idx="22">
                    <c:v>1.6921579112010532E-2</c:v>
                  </c:pt>
                </c:numCache>
              </c:numRef>
            </c:plus>
            <c:minus>
              <c:numRef>
                <c:f>Forest!$H$3:$H$25</c:f>
                <c:numCache>
                  <c:formatCode>General</c:formatCode>
                  <c:ptCount val="23"/>
                  <c:pt idx="0">
                    <c:v>2.276837983482638E-2</c:v>
                  </c:pt>
                  <c:pt idx="1">
                    <c:v>2.4238833797013526E-2</c:v>
                  </c:pt>
                  <c:pt idx="2">
                    <c:v>2.6063644018137461E-2</c:v>
                  </c:pt>
                  <c:pt idx="3">
                    <c:v>2.697622620053032E-2</c:v>
                  </c:pt>
                  <c:pt idx="4">
                    <c:v>2.7089022462604521E-2</c:v>
                  </c:pt>
                  <c:pt idx="5">
                    <c:v>2.7152165269812532E-2</c:v>
                  </c:pt>
                  <c:pt idx="6">
                    <c:v>2.721604049013477E-2</c:v>
                  </c:pt>
                  <c:pt idx="7">
                    <c:v>2.7183290703507258E-2</c:v>
                  </c:pt>
                  <c:pt idx="8">
                    <c:v>2.7237196203525584E-2</c:v>
                  </c:pt>
                  <c:pt idx="9">
                    <c:v>2.7090524800332354E-2</c:v>
                  </c:pt>
                  <c:pt idx="10">
                    <c:v>2.6935714793239598E-2</c:v>
                  </c:pt>
                  <c:pt idx="11">
                    <c:v>2.6896685359938707E-2</c:v>
                  </c:pt>
                  <c:pt idx="12">
                    <c:v>2.6900657329193681E-2</c:v>
                  </c:pt>
                  <c:pt idx="13">
                    <c:v>2.6653917322117054E-2</c:v>
                  </c:pt>
                  <c:pt idx="14">
                    <c:v>2.6293048031300753E-2</c:v>
                  </c:pt>
                  <c:pt idx="15">
                    <c:v>2.620632319395047E-2</c:v>
                  </c:pt>
                  <c:pt idx="16">
                    <c:v>2.5849154940043889E-2</c:v>
                  </c:pt>
                  <c:pt idx="17">
                    <c:v>2.4626707648044366E-2</c:v>
                  </c:pt>
                  <c:pt idx="18">
                    <c:v>2.4121808939741918E-2</c:v>
                  </c:pt>
                  <c:pt idx="19">
                    <c:v>2.3220191112694799E-2</c:v>
                  </c:pt>
                  <c:pt idx="20">
                    <c:v>2.2834805133815916E-2</c:v>
                  </c:pt>
                  <c:pt idx="21">
                    <c:v>2.1380768013566587E-2</c:v>
                  </c:pt>
                  <c:pt idx="22">
                    <c:v>1.7486324455940561E-2</c:v>
                  </c:pt>
                </c:numCache>
              </c:numRef>
            </c:minus>
          </c:errBars>
          <c:xVal>
            <c:numRef>
              <c:f>Forest!$D$3:$D$26</c:f>
              <c:numCache>
                <c:formatCode>0.00</c:formatCode>
                <c:ptCount val="24"/>
                <c:pt idx="0">
                  <c:v>-0.39500000000000002</c:v>
                </c:pt>
                <c:pt idx="1">
                  <c:v>-0.317</c:v>
                </c:pt>
                <c:pt idx="2">
                  <c:v>-0.19600000000000001</c:v>
                </c:pt>
                <c:pt idx="3">
                  <c:v>-8.8999999999999996E-2</c:v>
                </c:pt>
                <c:pt idx="4">
                  <c:v>-5.8000000000000003E-2</c:v>
                </c:pt>
                <c:pt idx="5">
                  <c:v>-4.2000000000000003E-2</c:v>
                </c:pt>
                <c:pt idx="6">
                  <c:v>-1.7000000000000001E-2</c:v>
                </c:pt>
                <c:pt idx="7">
                  <c:v>8.9999999999999993E-3</c:v>
                </c:pt>
                <c:pt idx="8">
                  <c:v>3.6999999999999998E-2</c:v>
                </c:pt>
                <c:pt idx="9">
                  <c:v>8.7999999999999995E-2</c:v>
                </c:pt>
                <c:pt idx="10">
                  <c:v>0.108</c:v>
                </c:pt>
                <c:pt idx="11">
                  <c:v>0.111</c:v>
                </c:pt>
                <c:pt idx="12">
                  <c:v>0.127</c:v>
                </c:pt>
                <c:pt idx="13">
                  <c:v>0.16400000000000001</c:v>
                </c:pt>
                <c:pt idx="14">
                  <c:v>0.19</c:v>
                </c:pt>
                <c:pt idx="15">
                  <c:v>0.20100000000000001</c:v>
                </c:pt>
                <c:pt idx="16">
                  <c:v>0.23200000000000001</c:v>
                </c:pt>
                <c:pt idx="17">
                  <c:v>0.316</c:v>
                </c:pt>
                <c:pt idx="18">
                  <c:v>0.34599999999999997</c:v>
                </c:pt>
                <c:pt idx="19">
                  <c:v>0.39300000000000002</c:v>
                </c:pt>
                <c:pt idx="20">
                  <c:v>0.41899999999999998</c:v>
                </c:pt>
                <c:pt idx="21">
                  <c:v>0.47399999999999998</c:v>
                </c:pt>
                <c:pt idx="22">
                  <c:v>0.60499999999999998</c:v>
                </c:pt>
              </c:numCache>
            </c:numRef>
          </c:xVal>
          <c:yVal>
            <c:numRef>
              <c:f>Forest!$C$3:$C$26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</c:ser>
        <c:ser>
          <c:idx val="1"/>
          <c:order val="1"/>
          <c:tx>
            <c:v>labels</c:v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strRef>
                  <c:f>Forest!$B$3</c:f>
                  <c:strCache>
                    <c:ptCount val="1"/>
                    <c:pt idx="0">
                      <c:v>Atheists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{67686E4B-5017-4907-9643-C980EB19D195}</c15:txfldGUID>
                      <c15:f>Forest!$B$3</c15:f>
                      <c15:dlblFieldTableCache>
                        <c:ptCount val="1"/>
                        <c:pt idx="0">
                          <c:v>Atheists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Forest!$B$4</c:f>
                  <c:strCache>
                    <c:ptCount val="1"/>
                    <c:pt idx="0">
                      <c:v>Gay men and Lesbians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{0ABCC36F-A5B4-4E3D-80BD-CAE064AE1558}</c15:txfldGUID>
                      <c15:f>Forest!$B$4</c15:f>
                      <c15:dlblFieldTableCache>
                        <c:ptCount val="1"/>
                        <c:pt idx="0">
                          <c:v>Gay men and Lesbians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Forest!$B$5</c:f>
                  <c:strCache>
                    <c:ptCount val="1"/>
                    <c:pt idx="0">
                      <c:v>Liberals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{02578524-8886-40A7-98D4-456EBF4EBDEC}</c15:txfldGUID>
                      <c15:f>Forest!$B$5</c15:f>
                      <c15:dlblFieldTableCache>
                        <c:ptCount val="1"/>
                        <c:pt idx="0">
                          <c:v>Liberals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Forest!$B$6</c:f>
                  <c:strCache>
                    <c:ptCount val="1"/>
                    <c:pt idx="0">
                      <c:v>Feminists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{EEE27E1C-B54E-4312-8050-F7BDE3CFCC23}</c15:txfldGUID>
                      <c15:f>Forest!$B$6</c15:f>
                      <c15:dlblFieldTableCache>
                        <c:ptCount val="1"/>
                        <c:pt idx="0">
                          <c:v>Feminists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Forest!$B$7</c:f>
                  <c:strCache>
                    <c:ptCount val="1"/>
                    <c:pt idx="0">
                      <c:v>Muslims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{073A5138-690C-4A0A-94AF-D4F52CB716D5}</c15:txfldGUID>
                      <c15:f>Forest!$B$7</c15:f>
                      <c15:dlblFieldTableCache>
                        <c:ptCount val="1"/>
                        <c:pt idx="0">
                          <c:v>Muslims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Forest!$B$8</c:f>
                  <c:strCache>
                    <c:ptCount val="1"/>
                    <c:pt idx="0">
                      <c:v>Illegal Immigrants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{C78CE854-438D-43FE-8858-B5B0A72D9300}</c15:txfldGUID>
                      <c15:f>Forest!$B$8</c15:f>
                      <c15:dlblFieldTableCache>
                        <c:ptCount val="1"/>
                        <c:pt idx="0">
                          <c:v>Illegal Immigrants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Forest!$B$9</c:f>
                  <c:strCache>
                    <c:ptCount val="1"/>
                    <c:pt idx="0">
                      <c:v>Asian-Americans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{56D61888-10BC-4ECB-BEB4-0A5645520942}</c15:txfldGUID>
                      <c15:f>Forest!$B$9</c15:f>
                      <c15:dlblFieldTableCache>
                        <c:ptCount val="1"/>
                        <c:pt idx="0">
                          <c:v>Asian-Americans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/>
              <c:tx>
                <c:strRef>
                  <c:f>Forest!$B$10</c:f>
                  <c:strCache>
                    <c:ptCount val="1"/>
                    <c:pt idx="0">
                      <c:v>Labor Unions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{0F84019A-F9C3-48A5-BAC9-443E64FC5FB4}</c15:txfldGUID>
                      <c15:f>Forest!$B$10</c15:f>
                      <c15:dlblFieldTableCache>
                        <c:ptCount val="1"/>
                        <c:pt idx="0">
                          <c:v>Labor Unions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/>
              <c:tx>
                <c:strRef>
                  <c:f>Forest!$B$11</c:f>
                  <c:strCache>
                    <c:ptCount val="1"/>
                    <c:pt idx="0">
                      <c:v>Hispanics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{2A9978F9-0A88-4B48-B252-9B05C59827B0}</c15:txfldGUID>
                      <c15:f>Forest!$B$11</c15:f>
                      <c15:dlblFieldTableCache>
                        <c:ptCount val="1"/>
                        <c:pt idx="0">
                          <c:v>Hispanics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layout/>
              <c:tx>
                <c:strRef>
                  <c:f>Forest!$B$12</c:f>
                  <c:strCache>
                    <c:ptCount val="1"/>
                    <c:pt idx="0">
                      <c:v>Whites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{0C89C825-76BC-4D69-8C13-3AB53E733C26}</c15:txfldGUID>
                      <c15:f>Forest!$B$12</c15:f>
                      <c15:dlblFieldTableCache>
                        <c:ptCount val="1"/>
                        <c:pt idx="0">
                          <c:v>Whites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/>
              <c:tx>
                <c:strRef>
                  <c:f>Forest!$B$13</c:f>
                  <c:strCache>
                    <c:ptCount val="1"/>
                    <c:pt idx="0">
                      <c:v>People on Welfare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{7967656C-2166-4DD1-AA4E-28D5353E71AC}</c15:txfldGUID>
                      <c15:f>Forest!$B$13</c15:f>
                      <c15:dlblFieldTableCache>
                        <c:ptCount val="1"/>
                        <c:pt idx="0">
                          <c:v>People on Welfare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layout/>
              <c:tx>
                <c:strRef>
                  <c:f>Forest!$B$14</c:f>
                  <c:strCache>
                    <c:ptCount val="1"/>
                    <c:pt idx="0">
                      <c:v>Middle Class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{983C32A8-BACB-4AD3-8DAB-EF9CB5C0018B}</c15:txfldGUID>
                      <c15:f>Forest!$B$14</c15:f>
                      <c15:dlblFieldTableCache>
                        <c:ptCount val="1"/>
                        <c:pt idx="0">
                          <c:v>Middle Class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layout/>
              <c:tx>
                <c:strRef>
                  <c:f>Forest!$B$15</c:f>
                  <c:strCache>
                    <c:ptCount val="1"/>
                    <c:pt idx="0">
                      <c:v>Blacks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{42E88B34-DDEE-4910-9FB6-46D6CE65808E}</c15:txfldGUID>
                      <c15:f>Forest!$B$15</c15:f>
                      <c15:dlblFieldTableCache>
                        <c:ptCount val="1"/>
                        <c:pt idx="0">
                          <c:v>Blacks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/>
              <c:tx>
                <c:strRef>
                  <c:f>Forest!$B$16</c:f>
                  <c:strCache>
                    <c:ptCount val="1"/>
                    <c:pt idx="0">
                      <c:v>Mormons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{CE177B64-7F5D-4A00-AE9E-AEAC372750B2}</c15:txfldGUID>
                      <c15:f>Forest!$B$16</c15:f>
                      <c15:dlblFieldTableCache>
                        <c:ptCount val="1"/>
                        <c:pt idx="0">
                          <c:v>Mormons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layout/>
              <c:tx>
                <c:strRef>
                  <c:f>Forest!$B$17</c:f>
                  <c:strCache>
                    <c:ptCount val="1"/>
                    <c:pt idx="0">
                      <c:v>Working Class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{9C8FF314-819B-42EE-9FCC-43FEB10206DE}</c15:txfldGUID>
                      <c15:f>Forest!$B$17</c15:f>
                      <c15:dlblFieldTableCache>
                        <c:ptCount val="1"/>
                        <c:pt idx="0">
                          <c:v>Working Class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layout/>
              <c:tx>
                <c:strRef>
                  <c:f>Forest!$B$18</c:f>
                  <c:strCache>
                    <c:ptCount val="1"/>
                    <c:pt idx="0">
                      <c:v>Poor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{DF843EFA-EF78-4BEF-B591-BDE8FD6785A9}</c15:txfldGUID>
                      <c15:f>Forest!$B$18</c15:f>
                      <c15:dlblFieldTableCache>
                        <c:ptCount val="1"/>
                        <c:pt idx="0">
                          <c:v>Poor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/>
              <c:tx>
                <c:strRef>
                  <c:f>Forest!$B$19</c:f>
                  <c:strCache>
                    <c:ptCount val="1"/>
                    <c:pt idx="0">
                      <c:v>Rich People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{A33D49A7-EAB8-460F-9A5B-E46B91173C08}</c15:txfldGUID>
                      <c15:f>Forest!$B$19</c15:f>
                      <c15:dlblFieldTableCache>
                        <c:ptCount val="1"/>
                        <c:pt idx="0">
                          <c:v>Rich People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layout/>
              <c:tx>
                <c:strRef>
                  <c:f>Forest!$B$20</c:f>
                  <c:strCache>
                    <c:ptCount val="1"/>
                    <c:pt idx="0">
                      <c:v>The Military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{DC13155A-13A7-4BE2-B49E-C359C3482C95}</c15:txfldGUID>
                      <c15:f>Forest!$B$20</c15:f>
                      <c15:dlblFieldTableCache>
                        <c:ptCount val="1"/>
                        <c:pt idx="0">
                          <c:v>The Military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layout/>
              <c:tx>
                <c:strRef>
                  <c:f>Forest!$B$21</c:f>
                  <c:strCache>
                    <c:ptCount val="1"/>
                    <c:pt idx="0">
                      <c:v>Big Business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{3FD713B1-83D4-4788-AF8C-28BC0FEA87E3}</c15:txfldGUID>
                      <c15:f>Forest!$B$21</c15:f>
                      <c15:dlblFieldTableCache>
                        <c:ptCount val="1"/>
                        <c:pt idx="0">
                          <c:v>Big Business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layout/>
              <c:tx>
                <c:strRef>
                  <c:f>Forest!$B$22</c:f>
                  <c:strCache>
                    <c:ptCount val="1"/>
                    <c:pt idx="0">
                      <c:v>Catholics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{6AB61793-9780-420B-9BD4-4B3ABBCA4A24}</c15:txfldGUID>
                      <c15:f>Forest!$B$22</c15:f>
                      <c15:dlblFieldTableCache>
                        <c:ptCount val="1"/>
                        <c:pt idx="0">
                          <c:v>Catholics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layout/>
              <c:tx>
                <c:strRef>
                  <c:f>Forest!$B$23</c:f>
                  <c:strCache>
                    <c:ptCount val="1"/>
                    <c:pt idx="0">
                      <c:v>Tea Party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{AFCB1C93-63E8-4194-9987-7D6FE1230F01}</c15:txfldGUID>
                      <c15:f>Forest!$B$23</c15:f>
                      <c15:dlblFieldTableCache>
                        <c:ptCount val="1"/>
                        <c:pt idx="0">
                          <c:v>Tea Party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layout/>
              <c:tx>
                <c:strRef>
                  <c:f>Forest!$B$24</c:f>
                  <c:strCache>
                    <c:ptCount val="1"/>
                    <c:pt idx="0">
                      <c:v>Conservatives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{CEA6EEAE-2B08-4AE9-B9E8-B1799AF3C7D1}</c15:txfldGUID>
                      <c15:f>Forest!$B$24</c15:f>
                      <c15:dlblFieldTableCache>
                        <c:ptCount val="1"/>
                        <c:pt idx="0">
                          <c:v>Conservatives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layout/>
              <c:tx>
                <c:strRef>
                  <c:f>Forest!$B$25</c:f>
                  <c:strCache>
                    <c:ptCount val="1"/>
                    <c:pt idx="0">
                      <c:v>Christians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{7A400F7F-57B1-4C5C-8D7D-5B1FB6E48E82}</c15:txfldGUID>
                      <c15:f>Forest!$B$25</c15:f>
                      <c15:dlblFieldTableCache>
                        <c:ptCount val="1"/>
                        <c:pt idx="0">
                          <c:v>Christians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layout/>
              <c:tx>
                <c:strRef>
                  <c:f>Forest!$B$26</c:f>
                  <c:strCache>
                    <c:ptCount val="1"/>
                    <c:pt idx="0">
                      <c:v>Target Groups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u="sng"/>
                  </a:pPr>
                  <a:endParaRPr lang="en-US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{5CAEB2C7-10DA-4A4C-8932-E720619F319C}</c15:txfldGUID>
                      <c15:f>Forest!$B$26</c15:f>
                      <c15:dlblFieldTableCache>
                        <c:ptCount val="1"/>
                        <c:pt idx="0">
                          <c:v>Target Groups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Forest!$A$3:$A$26</c:f>
              <c:numCache>
                <c:formatCode>General</c:formatCode>
                <c:ptCount val="24"/>
                <c:pt idx="0">
                  <c:v>-0.57999999999999996</c:v>
                </c:pt>
                <c:pt idx="1">
                  <c:v>-0.57999999999999996</c:v>
                </c:pt>
                <c:pt idx="2">
                  <c:v>-0.57999999999999996</c:v>
                </c:pt>
                <c:pt idx="3">
                  <c:v>-0.57999999999999996</c:v>
                </c:pt>
                <c:pt idx="4">
                  <c:v>-0.57999999999999996</c:v>
                </c:pt>
                <c:pt idx="5">
                  <c:v>-0.57999999999999996</c:v>
                </c:pt>
                <c:pt idx="6">
                  <c:v>-0.57999999999999996</c:v>
                </c:pt>
                <c:pt idx="7">
                  <c:v>-0.57999999999999996</c:v>
                </c:pt>
                <c:pt idx="8">
                  <c:v>-0.57999999999999996</c:v>
                </c:pt>
                <c:pt idx="9">
                  <c:v>-0.57999999999999996</c:v>
                </c:pt>
                <c:pt idx="10">
                  <c:v>-0.57999999999999996</c:v>
                </c:pt>
                <c:pt idx="11">
                  <c:v>-0.57999999999999996</c:v>
                </c:pt>
                <c:pt idx="12">
                  <c:v>-0.57999999999999996</c:v>
                </c:pt>
                <c:pt idx="13">
                  <c:v>-0.57999999999999996</c:v>
                </c:pt>
                <c:pt idx="14">
                  <c:v>-0.57999999999999996</c:v>
                </c:pt>
                <c:pt idx="15">
                  <c:v>-0.57999999999999996</c:v>
                </c:pt>
                <c:pt idx="16">
                  <c:v>-0.57999999999999996</c:v>
                </c:pt>
                <c:pt idx="17">
                  <c:v>-0.57999999999999996</c:v>
                </c:pt>
                <c:pt idx="18">
                  <c:v>-0.57999999999999996</c:v>
                </c:pt>
                <c:pt idx="19">
                  <c:v>-0.57999999999999996</c:v>
                </c:pt>
                <c:pt idx="20">
                  <c:v>-0.57999999999999996</c:v>
                </c:pt>
                <c:pt idx="21">
                  <c:v>-0.57999999999999996</c:v>
                </c:pt>
                <c:pt idx="22">
                  <c:v>-0.57999999999999996</c:v>
                </c:pt>
                <c:pt idx="23">
                  <c:v>-0.57999999999999996</c:v>
                </c:pt>
              </c:numCache>
            </c:numRef>
          </c:xVal>
          <c:yVal>
            <c:numRef>
              <c:f>Forest!$C$3:$C$26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</c:ser>
        <c:ser>
          <c:idx val="2"/>
          <c:order val="2"/>
          <c:tx>
            <c:v>small neg effect</c:v>
          </c:tx>
          <c:spPr>
            <a:ln w="9525">
              <a:solidFill>
                <a:prstClr val="white">
                  <a:lumMod val="75000"/>
                </a:prstClr>
              </a:solidFill>
              <a:prstDash val="dash"/>
            </a:ln>
          </c:spPr>
          <c:marker>
            <c:symbol val="none"/>
          </c:marker>
          <c:xVal>
            <c:numRef>
              <c:f>Forest!$D$30:$D$31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Forest!$C$30:$C$31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Forest!$E$29</c:f>
              <c:strCache>
                <c:ptCount val="1"/>
                <c:pt idx="0">
                  <c:v>med neg effect</c:v>
                </c:pt>
              </c:strCache>
            </c:strRef>
          </c:tx>
          <c:spPr>
            <a:ln w="9525">
              <a:solidFill>
                <a:prstClr val="white">
                  <a:lumMod val="75000"/>
                </a:prstClr>
              </a:solidFill>
              <a:prstDash val="dash"/>
            </a:ln>
          </c:spPr>
          <c:marker>
            <c:symbol val="none"/>
          </c:marker>
          <c:xVal>
            <c:numRef>
              <c:f>Forest!$E$30:$E$31</c:f>
              <c:numCache>
                <c:formatCode>General</c:formatCode>
                <c:ptCount val="2"/>
                <c:pt idx="0">
                  <c:v>-0.3</c:v>
                </c:pt>
                <c:pt idx="1">
                  <c:v>-0.3</c:v>
                </c:pt>
              </c:numCache>
            </c:numRef>
          </c:xVal>
          <c:yVal>
            <c:numRef>
              <c:f>Forest!$C$30:$C$31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Forest!$F$29</c:f>
              <c:strCache>
                <c:ptCount val="1"/>
                <c:pt idx="0">
                  <c:v>large neg effect</c:v>
                </c:pt>
              </c:strCache>
            </c:strRef>
          </c:tx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Forest!$F$30:$F$31</c:f>
              <c:numCache>
                <c:formatCode>General</c:formatCode>
                <c:ptCount val="2"/>
                <c:pt idx="0">
                  <c:v>-0.5</c:v>
                </c:pt>
                <c:pt idx="1">
                  <c:v>-0.5</c:v>
                </c:pt>
              </c:numCache>
            </c:numRef>
          </c:xVal>
          <c:yVal>
            <c:numRef>
              <c:f>Forest!$C$30:$C$31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Forest!$D$33</c:f>
              <c:strCache>
                <c:ptCount val="1"/>
                <c:pt idx="0">
                  <c:v>small pos effect</c:v>
                </c:pt>
              </c:strCache>
            </c:strRef>
          </c:tx>
          <c:spPr>
            <a:ln w="9525">
              <a:solidFill>
                <a:prstClr val="white">
                  <a:lumMod val="75000"/>
                </a:prstClr>
              </a:solidFill>
              <a:prstDash val="dash"/>
            </a:ln>
          </c:spPr>
          <c:marker>
            <c:symbol val="none"/>
          </c:marker>
          <c:xVal>
            <c:numRef>
              <c:f>Forest!$D$34:$D$35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xVal>
          <c:yVal>
            <c:numRef>
              <c:f>Forest!$C$34:$C$35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Forest!$E$33</c:f>
              <c:strCache>
                <c:ptCount val="1"/>
                <c:pt idx="0">
                  <c:v>med pos effect</c:v>
                </c:pt>
              </c:strCache>
            </c:strRef>
          </c:tx>
          <c:spPr>
            <a:ln w="9525">
              <a:solidFill>
                <a:prstClr val="white">
                  <a:lumMod val="75000"/>
                </a:prstClr>
              </a:solidFill>
              <a:prstDash val="dash"/>
            </a:ln>
          </c:spPr>
          <c:marker>
            <c:symbol val="none"/>
          </c:marker>
          <c:xVal>
            <c:numRef>
              <c:f>Forest!$E$34:$E$35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Forest!$C$34:$C$35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Forest!$F$33</c:f>
              <c:strCache>
                <c:ptCount val="1"/>
                <c:pt idx="0">
                  <c:v>large pos effect</c:v>
                </c:pt>
              </c:strCache>
            </c:strRef>
          </c:tx>
          <c:spPr>
            <a:ln w="9525">
              <a:solidFill>
                <a:prstClr val="white">
                  <a:lumMod val="75000"/>
                </a:prstClr>
              </a:solidFill>
              <a:prstDash val="dash"/>
            </a:ln>
          </c:spPr>
          <c:marker>
            <c:symbol val="none"/>
          </c:marker>
          <c:xVal>
            <c:numRef>
              <c:f>Forest!$F$34:$F$35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Forest!$C$34:$C$35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yVal>
          <c:smooth val="0"/>
        </c:ser>
        <c:ser>
          <c:idx val="8"/>
          <c:order val="8"/>
          <c:tx>
            <c:v>r labels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Forest!$J$3</c:f>
                  <c:strCache>
                    <c:ptCount val="1"/>
                    <c:pt idx="0">
                      <c:v>-0.40 [-0.42, -0.37]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{35D445BC-8793-4AFE-84DE-3AB796D81FF4}</c15:txfldGUID>
                      <c15:f>Forest!$J$3</c15:f>
                      <c15:dlblFieldTableCache>
                        <c:ptCount val="1"/>
                        <c:pt idx="0">
                          <c:v>-0.40 [-0.42, -0.37]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strRef>
                  <c:f>Forest!$J$4</c:f>
                  <c:strCache>
                    <c:ptCount val="1"/>
                    <c:pt idx="0">
                      <c:v>-0.32 [-0.34, -0.29]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{D95E40F9-7BAE-4B50-A03C-B02AE961A74E}</c15:txfldGUID>
                      <c15:f>Forest!$J$4</c15:f>
                      <c15:dlblFieldTableCache>
                        <c:ptCount val="1"/>
                        <c:pt idx="0">
                          <c:v>-0.32 [-0.34, -0.29]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strRef>
                  <c:f>Forest!$J$5</c:f>
                  <c:strCache>
                    <c:ptCount val="1"/>
                    <c:pt idx="0">
                      <c:v>-0.20 [-0.22, -0.17]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{33D92241-B364-4D6E-B193-022A588E91AB}</c15:txfldGUID>
                      <c15:f>Forest!$J$5</c15:f>
                      <c15:dlblFieldTableCache>
                        <c:ptCount val="1"/>
                        <c:pt idx="0">
                          <c:v>-0.20 [-0.22, -0.17]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strRef>
                  <c:f>Forest!$J$6</c:f>
                  <c:strCache>
                    <c:ptCount val="1"/>
                    <c:pt idx="0">
                      <c:v>-0.09 [-0.12, -0.06]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{289A1775-DAD4-46D6-8B20-51A0B8DF1025}</c15:txfldGUID>
                      <c15:f>Forest!$J$6</c15:f>
                      <c15:dlblFieldTableCache>
                        <c:ptCount val="1"/>
                        <c:pt idx="0">
                          <c:v>-0.09 [-0.12, -0.06]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strRef>
                  <c:f>Forest!$J$7</c:f>
                  <c:strCache>
                    <c:ptCount val="1"/>
                    <c:pt idx="0">
                      <c:v>-0.06 [-0.09, -0.03]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{FAD3D8BD-A14B-4C0A-8E87-CF79EEBA5B95}</c15:txfldGUID>
                      <c15:f>Forest!$J$7</c15:f>
                      <c15:dlblFieldTableCache>
                        <c:ptCount val="1"/>
                        <c:pt idx="0">
                          <c:v>-0.06 [-0.09, -0.03]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/>
              <c:tx>
                <c:strRef>
                  <c:f>Forest!$J$8</c:f>
                  <c:strCache>
                    <c:ptCount val="1"/>
                    <c:pt idx="0">
                      <c:v>-0.04 [-0.07, -0.01]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{561B1A6D-4C52-46BF-81DF-35B2ED3E0636}</c15:txfldGUID>
                      <c15:f>Forest!$J$8</c15:f>
                      <c15:dlblFieldTableCache>
                        <c:ptCount val="1"/>
                        <c:pt idx="0">
                          <c:v>-0.04 [-0.07, -0.01]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/>
              <c:tx>
                <c:strRef>
                  <c:f>Forest!$J$9</c:f>
                  <c:strCache>
                    <c:ptCount val="1"/>
                    <c:pt idx="0">
                      <c:v>-0.02 [-0.04, 0.01]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{3E29655C-4DE5-4343-B626-95430DFF5ED6}</c15:txfldGUID>
                      <c15:f>Forest!$J$9</c15:f>
                      <c15:dlblFieldTableCache>
                        <c:ptCount val="1"/>
                        <c:pt idx="0">
                          <c:v>-0.02 [-0.04, 0.01]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layout/>
              <c:tx>
                <c:strRef>
                  <c:f>Forest!$J$10</c:f>
                  <c:strCache>
                    <c:ptCount val="1"/>
                    <c:pt idx="0">
                      <c:v> 0.01 [-0.02, 0.04]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{EC4FF6A7-6048-4196-B6FC-606012C81579}</c15:txfldGUID>
                      <c15:f>Forest!$J$10</c15:f>
                      <c15:dlblFieldTableCache>
                        <c:ptCount val="1"/>
                        <c:pt idx="0">
                          <c:v> 0.01 [-0.02, 0.04]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8"/>
              <c:layout/>
              <c:tx>
                <c:strRef>
                  <c:f>Forest!$J$10</c:f>
                  <c:strCache>
                    <c:ptCount val="1"/>
                    <c:pt idx="0">
                      <c:v> 0.01 [-0.02, 0.04]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{841DA882-9675-4822-AEC4-4EBA559F3C6A}</c15:txfldGUID>
                      <c15:f>Forest!$J$10</c15:f>
                      <c15:dlblFieldTableCache>
                        <c:ptCount val="1"/>
                        <c:pt idx="0">
                          <c:v> 0.01 [-0.02, 0.04]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layout/>
              <c:tx>
                <c:strRef>
                  <c:f>Forest!$J$11</c:f>
                  <c:strCache>
                    <c:ptCount val="1"/>
                    <c:pt idx="0">
                      <c:v> 0.04 [0.01, 0.06]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{AB1F4BBD-E0FC-45A2-9AB1-0F91387FE84F}</c15:txfldGUID>
                      <c15:f>Forest!$J$11</c15:f>
                      <c15:dlblFieldTableCache>
                        <c:ptCount val="1"/>
                        <c:pt idx="0">
                          <c:v> 0.04 [0.01, 0.06]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0"/>
              <c:layout/>
              <c:tx>
                <c:strRef>
                  <c:f>Forest!$J$12</c:f>
                  <c:strCache>
                    <c:ptCount val="1"/>
                    <c:pt idx="0">
                      <c:v> 0.09 [0.06, 0.11]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{F1317076-FFCD-4474-8CAF-5C604BED36D0}</c15:txfldGUID>
                      <c15:f>Forest!$J$12</c15:f>
                      <c15:dlblFieldTableCache>
                        <c:ptCount val="1"/>
                        <c:pt idx="0">
                          <c:v> 0.09 [0.06, 0.11]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1"/>
              <c:layout/>
              <c:tx>
                <c:strRef>
                  <c:f>Forest!$J$14</c:f>
                  <c:strCache>
                    <c:ptCount val="1"/>
                    <c:pt idx="0">
                      <c:v> 0.11 [0.08, 0.14]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{1DB75D3B-79DD-42C0-AEFE-4E53A8A2C740}</c15:txfldGUID>
                      <c15:f>Forest!$J$14</c15:f>
                      <c15:dlblFieldTableCache>
                        <c:ptCount val="1"/>
                        <c:pt idx="0">
                          <c:v> 0.11 [0.08, 0.14]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2"/>
              <c:layout/>
              <c:tx>
                <c:strRef>
                  <c:f>Forest!$J$15</c:f>
                  <c:strCache>
                    <c:ptCount val="1"/>
                    <c:pt idx="0">
                      <c:v> 0.13 [0.10, 0.15]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{C9859481-D560-478A-8C86-D49E5CB82367}</c15:txfldGUID>
                      <c15:f>Forest!$J$15</c15:f>
                      <c15:dlblFieldTableCache>
                        <c:ptCount val="1"/>
                        <c:pt idx="0">
                          <c:v> 0.13 [0.10, 0.15]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3"/>
              <c:layout/>
              <c:tx>
                <c:strRef>
                  <c:f>Forest!$J$16</c:f>
                  <c:strCache>
                    <c:ptCount val="1"/>
                    <c:pt idx="0">
                      <c:v> 0.16 [0.14, 0.19]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{C09D0B32-5A6D-483E-9358-BDD2C5ACF42E}</c15:txfldGUID>
                      <c15:f>Forest!$J$16</c15:f>
                      <c15:dlblFieldTableCache>
                        <c:ptCount val="1"/>
                        <c:pt idx="0">
                          <c:v> 0.16 [0.14, 0.19]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4"/>
              <c:layout/>
              <c:tx>
                <c:strRef>
                  <c:f>Forest!$J$17</c:f>
                  <c:strCache>
                    <c:ptCount val="1"/>
                    <c:pt idx="0">
                      <c:v> 0.19 [0.16, 0.22]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{1B505814-B377-478E-B609-394A041EBC8C}</c15:txfldGUID>
                      <c15:f>Forest!$J$17</c15:f>
                      <c15:dlblFieldTableCache>
                        <c:ptCount val="1"/>
                        <c:pt idx="0">
                          <c:v> 0.19 [0.16, 0.22]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5"/>
              <c:layout/>
              <c:tx>
                <c:strRef>
                  <c:f>Forest!$J$18</c:f>
                  <c:strCache>
                    <c:ptCount val="1"/>
                    <c:pt idx="0">
                      <c:v> 0.20 [0.17, 0.23]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{556DD0C0-8F90-4919-9107-0AA377C08466}</c15:txfldGUID>
                      <c15:f>Forest!$J$18</c15:f>
                      <c15:dlblFieldTableCache>
                        <c:ptCount val="1"/>
                        <c:pt idx="0">
                          <c:v> 0.20 [0.17, 0.23]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6"/>
              <c:layout/>
              <c:tx>
                <c:strRef>
                  <c:f>Forest!$J$19</c:f>
                  <c:strCache>
                    <c:ptCount val="1"/>
                    <c:pt idx="0">
                      <c:v> 0.23 [0.21, 0.26]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{C770BC02-22D0-49FC-9F96-8A97283E2348}</c15:txfldGUID>
                      <c15:f>Forest!$J$19</c15:f>
                      <c15:dlblFieldTableCache>
                        <c:ptCount val="1"/>
                        <c:pt idx="0">
                          <c:v> 0.23 [0.21, 0.26]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7"/>
              <c:layout/>
              <c:tx>
                <c:strRef>
                  <c:f>Forest!$J$20</c:f>
                  <c:strCache>
                    <c:ptCount val="1"/>
                    <c:pt idx="0">
                      <c:v> 0.32 [0.29, 0.34]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{28864354-5865-4608-BBB2-B41ECFD9C603}</c15:txfldGUID>
                      <c15:f>Forest!$J$20</c15:f>
                      <c15:dlblFieldTableCache>
                        <c:ptCount val="1"/>
                        <c:pt idx="0">
                          <c:v> 0.32 [0.29, 0.34]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8"/>
              <c:layout/>
              <c:tx>
                <c:strRef>
                  <c:f>Forest!$J$21</c:f>
                  <c:strCache>
                    <c:ptCount val="1"/>
                    <c:pt idx="0">
                      <c:v> 0.35 [0.32, 0.37]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{4E216B10-B140-4317-BCBF-7E3C550DDBF7}</c15:txfldGUID>
                      <c15:f>Forest!$J$21</c15:f>
                      <c15:dlblFieldTableCache>
                        <c:ptCount val="1"/>
                        <c:pt idx="0">
                          <c:v> 0.35 [0.32, 0.37]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9"/>
              <c:layout/>
              <c:tx>
                <c:strRef>
                  <c:f>Forest!$J$22</c:f>
                  <c:strCache>
                    <c:ptCount val="1"/>
                    <c:pt idx="0">
                      <c:v> 0.39 [0.37, 0.42]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{6D51926C-68C1-40AF-A4BA-9139338A43E7}</c15:txfldGUID>
                      <c15:f>Forest!$J$22</c15:f>
                      <c15:dlblFieldTableCache>
                        <c:ptCount val="1"/>
                        <c:pt idx="0">
                          <c:v> 0.39 [0.37, 0.42]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0"/>
              <c:layout/>
              <c:tx>
                <c:strRef>
                  <c:f>Forest!$J$23</c:f>
                  <c:strCache>
                    <c:ptCount val="1"/>
                    <c:pt idx="0">
                      <c:v> 0.42 [0.40, 0.44]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{88632CC7-F7D3-4FD4-927C-4A7C75ADB47D}</c15:txfldGUID>
                      <c15:f>Forest!$J$23</c15:f>
                      <c15:dlblFieldTableCache>
                        <c:ptCount val="1"/>
                        <c:pt idx="0">
                          <c:v> 0.42 [0.40, 0.44]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1"/>
              <c:layout/>
              <c:tx>
                <c:strRef>
                  <c:f>Forest!$J$24</c:f>
                  <c:strCache>
                    <c:ptCount val="1"/>
                    <c:pt idx="0">
                      <c:v> 0.47 [0.45, 0.49]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{28CB16F8-D14E-4AAE-9138-A167C9B07A71}</c15:txfldGUID>
                      <c15:f>Forest!$J$24</c15:f>
                      <c15:dlblFieldTableCache>
                        <c:ptCount val="1"/>
                        <c:pt idx="0">
                          <c:v> 0.47 [0.45, 0.49]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2"/>
              <c:layout/>
              <c:tx>
                <c:strRef>
                  <c:f>Forest!$J$25</c:f>
                  <c:strCache>
                    <c:ptCount val="1"/>
                    <c:pt idx="0">
                      <c:v> 0.61 [0.59, 0.62]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{F7E24ACE-B849-419E-99F8-587E86ABFE74}</c15:txfldGUID>
                      <c15:f>Forest!$J$25</c15:f>
                      <c15:dlblFieldTableCache>
                        <c:ptCount val="1"/>
                        <c:pt idx="0">
                          <c:v> 0.61 [0.59, 0.62]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3"/>
              <c:layout/>
              <c:tx>
                <c:strRef>
                  <c:f>Forest!$J$26</c:f>
                  <c:strCache>
                    <c:ptCount val="1"/>
                    <c:pt idx="0">
                      <c:v>r        [95% CI]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{AD9276C8-654C-486A-9318-9EADAA9FFC98}</c15:txfldGUID>
                      <c15:f>Forest!$J$26</c15:f>
                      <c15:dlblFieldTableCache>
                        <c:ptCount val="1"/>
                        <c:pt idx="0">
                          <c:v>r        [95% CI]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Forest!$I$3:$I$26</c:f>
              <c:numCache>
                <c:formatCode>0.00</c:formatCode>
                <c:ptCount val="24"/>
                <c:pt idx="0">
                  <c:v>0.57999999999999996</c:v>
                </c:pt>
                <c:pt idx="1">
                  <c:v>0.57999999999999996</c:v>
                </c:pt>
                <c:pt idx="2">
                  <c:v>0.57999999999999996</c:v>
                </c:pt>
                <c:pt idx="3">
                  <c:v>0.57999999999999996</c:v>
                </c:pt>
                <c:pt idx="4">
                  <c:v>0.57999999999999996</c:v>
                </c:pt>
                <c:pt idx="5">
                  <c:v>0.57999999999999996</c:v>
                </c:pt>
                <c:pt idx="6">
                  <c:v>0.57999999999999996</c:v>
                </c:pt>
                <c:pt idx="7">
                  <c:v>0.57999999999999996</c:v>
                </c:pt>
                <c:pt idx="8">
                  <c:v>0.57999999999999996</c:v>
                </c:pt>
                <c:pt idx="9">
                  <c:v>0.57999999999999996</c:v>
                </c:pt>
                <c:pt idx="10">
                  <c:v>0.57999999999999996</c:v>
                </c:pt>
                <c:pt idx="11">
                  <c:v>0.57999999999999996</c:v>
                </c:pt>
                <c:pt idx="12">
                  <c:v>0.57999999999999996</c:v>
                </c:pt>
                <c:pt idx="13">
                  <c:v>0.57999999999999996</c:v>
                </c:pt>
                <c:pt idx="14">
                  <c:v>0.57999999999999996</c:v>
                </c:pt>
                <c:pt idx="15">
                  <c:v>0.57999999999999996</c:v>
                </c:pt>
                <c:pt idx="16">
                  <c:v>0.57999999999999996</c:v>
                </c:pt>
                <c:pt idx="17">
                  <c:v>0.57999999999999996</c:v>
                </c:pt>
                <c:pt idx="18">
                  <c:v>0.57999999999999996</c:v>
                </c:pt>
                <c:pt idx="19">
                  <c:v>0.57999999999999996</c:v>
                </c:pt>
                <c:pt idx="20">
                  <c:v>0.57999999999999996</c:v>
                </c:pt>
                <c:pt idx="21">
                  <c:v>0.57999999999999996</c:v>
                </c:pt>
                <c:pt idx="22">
                  <c:v>0.57999999999999996</c:v>
                </c:pt>
                <c:pt idx="23">
                  <c:v>0.57999999999999996</c:v>
                </c:pt>
              </c:numCache>
            </c:numRef>
          </c:xVal>
          <c:yVal>
            <c:numRef>
              <c:f>Forest!$C$3:$C$26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426880"/>
        <c:axId val="-1979426336"/>
      </c:scatterChart>
      <c:valAx>
        <c:axId val="-1979426880"/>
        <c:scaling>
          <c:orientation val="minMax"/>
          <c:max val="0.8"/>
          <c:min val="-0.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r </a:t>
                </a:r>
                <a:r>
                  <a:rPr lang="en-US"/>
                  <a:t>(95% CI)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-1979426336"/>
        <c:crosses val="autoZero"/>
        <c:crossBetween val="midCat"/>
        <c:majorUnit val="0.2"/>
      </c:valAx>
      <c:valAx>
        <c:axId val="-1979426336"/>
        <c:scaling>
          <c:orientation val="minMax"/>
          <c:max val="24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one"/>
        <c:crossAx val="-19794268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55104650380241"/>
          <c:y val="3.7476859696335435E-2"/>
          <c:w val="0.77297530116427893"/>
          <c:h val="0.8697607229476062"/>
        </c:manualLayout>
      </c:layout>
      <c:scatterChart>
        <c:scatterStyle val="lineMarker"/>
        <c:varyColors val="0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square"/>
            <c:size val="7"/>
            <c:spPr>
              <a:gradFill flip="none"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</c:spPr>
          </c:marker>
          <c:dPt>
            <c:idx val="10"/>
            <c:marker>
              <c:symbol val="diamond"/>
              <c:size val="10"/>
              <c:spPr>
                <a:solidFill>
                  <a:schemeClr val="accent1"/>
                </a:solidFill>
                <a:ln>
                  <a:solidFill>
                    <a:prstClr val="black"/>
                  </a:solidFill>
                </a:ln>
              </c:spPr>
            </c:marker>
            <c:bubble3D val="0"/>
          </c:dPt>
          <c:errBars>
            <c:errDir val="x"/>
            <c:errBarType val="both"/>
            <c:errValType val="cust"/>
            <c:noEndCap val="1"/>
            <c:plus>
              <c:numRef>
                <c:f>'Forest Plot'!$K$2:$K$12</c:f>
                <c:numCache>
                  <c:formatCode>General</c:formatCode>
                  <c:ptCount val="11"/>
                  <c:pt idx="0">
                    <c:v>1.9678078139257664</c:v>
                  </c:pt>
                  <c:pt idx="1">
                    <c:v>4.2285879001397326</c:v>
                  </c:pt>
                  <c:pt idx="2">
                    <c:v>2.8392581450325842</c:v>
                  </c:pt>
                  <c:pt idx="3">
                    <c:v>2.2327845157623862</c:v>
                  </c:pt>
                  <c:pt idx="4">
                    <c:v>1.9792701255314675</c:v>
                  </c:pt>
                  <c:pt idx="5">
                    <c:v>1.6794803740711686</c:v>
                  </c:pt>
                  <c:pt idx="6">
                    <c:v>1.6353376533225834</c:v>
                  </c:pt>
                  <c:pt idx="7">
                    <c:v>5.6309804780154735</c:v>
                  </c:pt>
                  <c:pt idx="8">
                    <c:v>0.98576365923884879</c:v>
                  </c:pt>
                  <c:pt idx="9">
                    <c:v>2.3883345686553845</c:v>
                  </c:pt>
                  <c:pt idx="10">
                    <c:v>0.92119999999999891</c:v>
                  </c:pt>
                </c:numCache>
              </c:numRef>
            </c:plus>
            <c:minus>
              <c:numRef>
                <c:f>'Forest Plot'!$J$2:$J$12</c:f>
                <c:numCache>
                  <c:formatCode>General</c:formatCode>
                  <c:ptCount val="11"/>
                  <c:pt idx="0">
                    <c:v>1.9678078139257664</c:v>
                  </c:pt>
                  <c:pt idx="1">
                    <c:v>4.2285879001397362</c:v>
                  </c:pt>
                  <c:pt idx="2">
                    <c:v>2.8392581450325842</c:v>
                  </c:pt>
                  <c:pt idx="3">
                    <c:v>2.2327845157623862</c:v>
                  </c:pt>
                  <c:pt idx="4">
                    <c:v>1.9792701255314675</c:v>
                  </c:pt>
                  <c:pt idx="5">
                    <c:v>1.6794803740711721</c:v>
                  </c:pt>
                  <c:pt idx="6">
                    <c:v>1.6353376533225834</c:v>
                  </c:pt>
                  <c:pt idx="7">
                    <c:v>5.6309804780154717</c:v>
                  </c:pt>
                  <c:pt idx="8">
                    <c:v>0.98576365923884879</c:v>
                  </c:pt>
                  <c:pt idx="9">
                    <c:v>2.3883345686553881</c:v>
                  </c:pt>
                  <c:pt idx="10">
                    <c:v>0.92119999999999891</c:v>
                  </c:pt>
                </c:numCache>
              </c:numRef>
            </c:minus>
            <c:spPr>
              <a:ln w="12700">
                <a:solidFill>
                  <a:schemeClr val="accent1"/>
                </a:solidFill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errBars>
          <c:xVal>
            <c:numRef>
              <c:f>'Forest Plot'!$I$2:$I$12</c:f>
              <c:numCache>
                <c:formatCode>General</c:formatCode>
                <c:ptCount val="11"/>
                <c:pt idx="0">
                  <c:v>20.17982017982018</c:v>
                </c:pt>
                <c:pt idx="1">
                  <c:v>16.430594900849862</c:v>
                </c:pt>
                <c:pt idx="2">
                  <c:v>19.809322033898304</c:v>
                </c:pt>
                <c:pt idx="3">
                  <c:v>18.297872340425531</c:v>
                </c:pt>
                <c:pt idx="4">
                  <c:v>21.445553970518308</c:v>
                </c:pt>
                <c:pt idx="5">
                  <c:v>17.768595041322314</c:v>
                </c:pt>
                <c:pt idx="6">
                  <c:v>21.580645161290324</c:v>
                </c:pt>
                <c:pt idx="7">
                  <c:v>20.717131474103585</c:v>
                </c:pt>
                <c:pt idx="8">
                  <c:v>19.704749679075739</c:v>
                </c:pt>
                <c:pt idx="9">
                  <c:v>18.916797488226059</c:v>
                </c:pt>
                <c:pt idx="10">
                  <c:v>19.6374</c:v>
                </c:pt>
              </c:numCache>
            </c:numRef>
          </c:xVal>
          <c:yVal>
            <c:numRef>
              <c:f>'Forest Plot'!$H$2:$H$12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Central Tendency</c:v>
          </c:tx>
          <c:spPr>
            <a:ln w="12700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'Forest Plot'!$C$15:$C$27</c:f>
              <c:numCache>
                <c:formatCode>General</c:formatCode>
                <c:ptCount val="13"/>
                <c:pt idx="0">
                  <c:v>19.6374</c:v>
                </c:pt>
                <c:pt idx="1">
                  <c:v>19.6374</c:v>
                </c:pt>
                <c:pt idx="2">
                  <c:v>19.6374</c:v>
                </c:pt>
                <c:pt idx="3">
                  <c:v>19.6374</c:v>
                </c:pt>
                <c:pt idx="4">
                  <c:v>19.6374</c:v>
                </c:pt>
                <c:pt idx="5">
                  <c:v>19.6374</c:v>
                </c:pt>
                <c:pt idx="6">
                  <c:v>19.6374</c:v>
                </c:pt>
                <c:pt idx="7">
                  <c:v>19.6374</c:v>
                </c:pt>
                <c:pt idx="8">
                  <c:v>19.6374</c:v>
                </c:pt>
                <c:pt idx="9">
                  <c:v>19.6374</c:v>
                </c:pt>
                <c:pt idx="10">
                  <c:v>19.6374</c:v>
                </c:pt>
                <c:pt idx="11">
                  <c:v>19.6374</c:v>
                </c:pt>
                <c:pt idx="12">
                  <c:v>19.6374</c:v>
                </c:pt>
              </c:numCache>
            </c:numRef>
          </c:xVal>
          <c:yVal>
            <c:numRef>
              <c:f>'Forest Plot'!$B$15:$B$27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822112"/>
        <c:axId val="-1975821024"/>
      </c:scatterChart>
      <c:valAx>
        <c:axId val="-1975822112"/>
        <c:scaling>
          <c:orientation val="minMax"/>
          <c:max val="28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-1975821024"/>
        <c:crosses val="autoZero"/>
        <c:crossBetween val="midCat"/>
        <c:majorUnit val="2"/>
      </c:valAx>
      <c:valAx>
        <c:axId val="-1975821024"/>
        <c:scaling>
          <c:orientation val="minMax"/>
          <c:max val="12"/>
        </c:scaling>
        <c:delete val="0"/>
        <c:axPos val="l"/>
        <c:numFmt formatCode="General" sourceLinked="1"/>
        <c:majorTickMark val="out"/>
        <c:minorTickMark val="none"/>
        <c:tickLblPos val="nextTo"/>
        <c:crossAx val="-1975822112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97" footer="0.3149606200000009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11324771522152"/>
          <c:y val="0.12958117457474433"/>
          <c:w val="0.55786085837880084"/>
          <c:h val="0.7630872085951991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noFill/>
              </a:ln>
            </c:spPr>
          </c:marker>
          <c:dPt>
            <c:idx val="0"/>
            <c:marker>
              <c:symbol val="diamond"/>
              <c:size val="9"/>
            </c:marker>
            <c:bubble3D val="0"/>
          </c:dPt>
          <c:dPt>
            <c:idx val="1"/>
            <c:marker>
              <c:symbol val="square"/>
              <c:size val="3"/>
            </c:marker>
            <c:bubble3D val="0"/>
          </c:dPt>
          <c:dPt>
            <c:idx val="2"/>
            <c:marker>
              <c:symbol val="square"/>
              <c:size val="6"/>
            </c:marker>
            <c:bubble3D val="0"/>
          </c:dPt>
          <c:dPt>
            <c:idx val="3"/>
            <c:marker>
              <c:symbol val="square"/>
              <c:size val="6"/>
            </c:marker>
            <c:bubble3D val="0"/>
          </c:dPt>
          <c:dPt>
            <c:idx val="4"/>
            <c:marker>
              <c:symbol val="square"/>
              <c:size val="7"/>
            </c:marker>
            <c:bubble3D val="0"/>
          </c:dPt>
          <c:dPt>
            <c:idx val="5"/>
            <c:marker>
              <c:symbol val="square"/>
              <c:size val="6"/>
            </c:marker>
            <c:bubble3D val="0"/>
          </c:dPt>
          <c:dPt>
            <c:idx val="6"/>
            <c:marker>
              <c:symbol val="square"/>
              <c:size val="5"/>
            </c:marker>
            <c:bubble3D val="0"/>
          </c:dPt>
          <c:dPt>
            <c:idx val="7"/>
            <c:marker>
              <c:symbol val="square"/>
              <c:size val="6"/>
            </c:marker>
            <c:bubble3D val="0"/>
          </c:dPt>
          <c:dPt>
            <c:idx val="8"/>
            <c:marker>
              <c:symbol val="square"/>
              <c:size val="6"/>
            </c:marker>
            <c:bubble3D val="0"/>
          </c:dPt>
          <c:dPt>
            <c:idx val="9"/>
            <c:marker>
              <c:symbol val="square"/>
              <c:size val="2"/>
            </c:marker>
            <c:bubble3D val="0"/>
          </c:dPt>
          <c:dPt>
            <c:idx val="10"/>
            <c:marker>
              <c:symbol val="square"/>
              <c:size val="2"/>
            </c:marker>
            <c:bubble3D val="0"/>
          </c:dPt>
          <c:dPt>
            <c:idx val="11"/>
            <c:marker>
              <c:symbol val="diamond"/>
              <c:size val="5"/>
            </c:marker>
            <c:bubble3D val="0"/>
          </c:dPt>
          <c:dPt>
            <c:idx val="12"/>
            <c:marker>
              <c:symbol val="diamond"/>
              <c:size val="4"/>
            </c:marker>
            <c:bubble3D val="0"/>
          </c:dPt>
          <c:dPt>
            <c:idx val="13"/>
            <c:bubble3D val="0"/>
          </c:dPt>
          <c:dPt>
            <c:idx val="14"/>
            <c:marker>
              <c:symbol val="square"/>
              <c:size val="2"/>
            </c:marker>
            <c:bubble3D val="0"/>
          </c:dPt>
          <c:dPt>
            <c:idx val="15"/>
            <c:marker>
              <c:symbol val="square"/>
              <c:size val="2"/>
            </c:marker>
            <c:bubble3D val="0"/>
          </c:dPt>
          <c:dPt>
            <c:idx val="16"/>
            <c:marker>
              <c:symbol val="square"/>
              <c:size val="3"/>
            </c:marker>
            <c:bubble3D val="0"/>
          </c:dPt>
          <c:dPt>
            <c:idx val="17"/>
            <c:marker>
              <c:symbol val="square"/>
              <c:size val="2"/>
            </c:marker>
            <c:bubble3D val="0"/>
          </c:dPt>
          <c:dPt>
            <c:idx val="18"/>
            <c:marker>
              <c:symbol val="square"/>
              <c:size val="2"/>
            </c:marker>
            <c:bubble3D val="0"/>
          </c:dPt>
          <c:dPt>
            <c:idx val="19"/>
            <c:marker>
              <c:symbol val="square"/>
              <c:size val="2"/>
            </c:marker>
            <c:bubble3D val="0"/>
          </c:dPt>
          <c:dPt>
            <c:idx val="20"/>
            <c:marker>
              <c:symbol val="diamond"/>
              <c:size val="10"/>
            </c:marker>
            <c:bubble3D val="0"/>
          </c:dPt>
          <c:dPt>
            <c:idx val="21"/>
            <c:marker>
              <c:symbol val="diamond"/>
              <c:size val="4"/>
            </c:marker>
            <c:bubble3D val="0"/>
          </c:dPt>
          <c:errBars>
            <c:errDir val="x"/>
            <c:errBarType val="both"/>
            <c:errValType val="cust"/>
            <c:noEndCap val="1"/>
            <c:plus>
              <c:numRef>
                <c:f>Sheet1!$M$3:$M$26</c:f>
                <c:numCache>
                  <c:formatCode>General</c:formatCode>
                  <c:ptCount val="24"/>
                  <c:pt idx="0">
                    <c:v>1.0734440000000001E-2</c:v>
                  </c:pt>
                  <c:pt idx="1">
                    <c:v>7.7186909999999997E-2</c:v>
                  </c:pt>
                  <c:pt idx="2">
                    <c:v>2.6689810000000001E-2</c:v>
                  </c:pt>
                  <c:pt idx="3">
                    <c:v>2.8115099999999997E-2</c:v>
                  </c:pt>
                  <c:pt idx="4">
                    <c:v>1.0777840000000002E-2</c:v>
                  </c:pt>
                  <c:pt idx="5">
                    <c:v>2.8511600000000005E-2</c:v>
                  </c:pt>
                  <c:pt idx="6">
                    <c:v>3.6091170000000006E-2</c:v>
                  </c:pt>
                  <c:pt idx="7">
                    <c:v>2.7896360000000002E-2</c:v>
                  </c:pt>
                  <c:pt idx="8">
                    <c:v>2.8029249999999999E-2</c:v>
                  </c:pt>
                  <c:pt idx="9">
                    <c:v>9.8920750000000002E-2</c:v>
                  </c:pt>
                  <c:pt idx="10">
                    <c:v>0.13199279</c:v>
                  </c:pt>
                  <c:pt idx="12">
                    <c:v>3.4476749999999987E-2</c:v>
                  </c:pt>
                  <c:pt idx="13">
                    <c:v>5.1064310000000002E-2</c:v>
                  </c:pt>
                  <c:pt idx="14">
                    <c:v>0.13543214000000001</c:v>
                  </c:pt>
                  <c:pt idx="15">
                    <c:v>0.10696464000000001</c:v>
                  </c:pt>
                  <c:pt idx="16">
                    <c:v>8.1340069999999987E-2</c:v>
                  </c:pt>
                  <c:pt idx="17">
                    <c:v>0.11926322000000003</c:v>
                  </c:pt>
                  <c:pt idx="18">
                    <c:v>0.12103268</c:v>
                  </c:pt>
                  <c:pt idx="19">
                    <c:v>0.19552227999999996</c:v>
                  </c:pt>
                  <c:pt idx="21">
                    <c:v>1.692687E-2</c:v>
                  </c:pt>
                </c:numCache>
              </c:numRef>
            </c:plus>
            <c:minus>
              <c:numRef>
                <c:f>Sheet1!$N$3:$N$26</c:f>
                <c:numCache>
                  <c:formatCode>General</c:formatCode>
                  <c:ptCount val="24"/>
                  <c:pt idx="0">
                    <c:v>1.073443E-2</c:v>
                  </c:pt>
                  <c:pt idx="1">
                    <c:v>7.7186909999999997E-2</c:v>
                  </c:pt>
                  <c:pt idx="2">
                    <c:v>2.6689810000000001E-2</c:v>
                  </c:pt>
                  <c:pt idx="3">
                    <c:v>2.8115099999999997E-2</c:v>
                  </c:pt>
                  <c:pt idx="4">
                    <c:v>1.077784E-2</c:v>
                  </c:pt>
                  <c:pt idx="5">
                    <c:v>2.8511599999999998E-2</c:v>
                  </c:pt>
                  <c:pt idx="6">
                    <c:v>3.6091169999999999E-2</c:v>
                  </c:pt>
                  <c:pt idx="7">
                    <c:v>2.7896359999999999E-2</c:v>
                  </c:pt>
                  <c:pt idx="8">
                    <c:v>2.8029249999999999E-2</c:v>
                  </c:pt>
                  <c:pt idx="9">
                    <c:v>9.8920750000000002E-2</c:v>
                  </c:pt>
                  <c:pt idx="10">
                    <c:v>0.13199279</c:v>
                  </c:pt>
                  <c:pt idx="12">
                    <c:v>3.447675E-2</c:v>
                  </c:pt>
                  <c:pt idx="13">
                    <c:v>5.1064310000000002E-2</c:v>
                  </c:pt>
                  <c:pt idx="14">
                    <c:v>0.13543214000000001</c:v>
                  </c:pt>
                  <c:pt idx="15">
                    <c:v>0.10696464</c:v>
                  </c:pt>
                  <c:pt idx="16">
                    <c:v>8.134007E-2</c:v>
                  </c:pt>
                  <c:pt idx="17">
                    <c:v>0.11926321999999999</c:v>
                  </c:pt>
                  <c:pt idx="18">
                    <c:v>0.12103268</c:v>
                  </c:pt>
                  <c:pt idx="19">
                    <c:v>0.19552228000000002</c:v>
                  </c:pt>
                  <c:pt idx="21">
                    <c:v>1.6926860000000002E-2</c:v>
                  </c:pt>
                </c:numCache>
              </c:numRef>
            </c:minus>
          </c:errBars>
          <c:xVal>
            <c:numRef>
              <c:f>Sheet1!$J$3:$J$26</c:f>
              <c:numCache>
                <c:formatCode>0.000%</c:formatCode>
                <c:ptCount val="24"/>
                <c:pt idx="0">
                  <c:v>0.51009355000000001</c:v>
                </c:pt>
                <c:pt idx="1">
                  <c:v>0.47499999999999998</c:v>
                </c:pt>
                <c:pt idx="2">
                  <c:v>0.48380000000000001</c:v>
                </c:pt>
                <c:pt idx="3">
                  <c:v>0.49</c:v>
                </c:pt>
                <c:pt idx="4">
                  <c:v>0.5101</c:v>
                </c:pt>
                <c:pt idx="5">
                  <c:v>0.51129999999999998</c:v>
                </c:pt>
                <c:pt idx="6">
                  <c:v>0.5202</c:v>
                </c:pt>
                <c:pt idx="7">
                  <c:v>0.53</c:v>
                </c:pt>
                <c:pt idx="8">
                  <c:v>0.53049999999999997</c:v>
                </c:pt>
                <c:pt idx="9">
                  <c:v>0.53649999999999998</c:v>
                </c:pt>
                <c:pt idx="10">
                  <c:v>0.5625</c:v>
                </c:pt>
                <c:pt idx="12">
                  <c:v>0.59720024999999999</c:v>
                </c:pt>
                <c:pt idx="13">
                  <c:v>0.56879999999999997</c:v>
                </c:pt>
                <c:pt idx="14">
                  <c:v>0.57410000000000005</c:v>
                </c:pt>
                <c:pt idx="15">
                  <c:v>0.60270000000000001</c:v>
                </c:pt>
                <c:pt idx="16">
                  <c:v>0.609375</c:v>
                </c:pt>
                <c:pt idx="17">
                  <c:v>0.63239999999999996</c:v>
                </c:pt>
                <c:pt idx="18">
                  <c:v>0.64769999999999994</c:v>
                </c:pt>
                <c:pt idx="19">
                  <c:v>0.74660000000000004</c:v>
                </c:pt>
                <c:pt idx="21">
                  <c:v>0.52667114999999998</c:v>
                </c:pt>
              </c:numCache>
            </c:numRef>
          </c:xVal>
          <c:yVal>
            <c:numRef>
              <c:f>Sheet1!$H$3:$H$26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14</c:v>
                </c:pt>
                <c:pt idx="11">
                  <c:v>13</c:v>
                </c:pt>
                <c:pt idx="12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labels</c:v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/>
                    </a:pPr>
                    <a:fld id="{8894DDC9-CC96-44AD-AF8A-E0BF8E559572}" type="CELLRANGE">
                      <a:rPr lang="en-GB"/>
                      <a:pPr>
                        <a:defRPr b="1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87603AE-2BB7-46BC-9AEF-AFBF4C0D63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B3A32388-1412-4435-B85C-720E6D94B30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F3CCAC51-079B-4681-B715-505347FC34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881B567E-2492-4C45-A40F-A7128D8192E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982BBEA9-43F0-4A8B-8290-266CEC5C77B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53B98AFE-3643-4ED5-AE9B-8FF0BC8494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EB6EED62-0DCD-4386-89A3-7D67601EA0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5396269B-55BD-4F45-B464-2882227B62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2CEB508E-6672-4480-ACB4-91053016A75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E02B54C2-1354-452E-8CFB-7BFC951F7EF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/>
                    </a:pPr>
                    <a:fld id="{D512A5C6-12A9-4635-AB6F-6A504CCCB29D}" type="CELLRANGE">
                      <a:rPr lang="en-US"/>
                      <a:pPr>
                        <a:defRPr b="0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192371367469764"/>
                      <c:h val="5.5967321272331415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/>
                    </a:pPr>
                    <a:fld id="{D6E1BC3B-F5FF-4FEC-8B39-2BD2D3A54C28}" type="CELLRANGE">
                      <a:rPr lang="en-GB"/>
                      <a:pPr>
                        <a:defRPr b="1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C7AA39A4-BAA9-4D42-B444-AD69051C31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4A1E84FF-6F07-4E25-8E92-20E800B7BCF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237199D-587B-4525-A24F-0D48251E785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2EA67D13-D5A3-4F66-B26B-7DADB0EB5EA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/>
                    </a:pPr>
                    <a:fld id="{60D7B951-563F-49D3-8DFD-928CFA9213C0}" type="CELLRANGE">
                      <a:rPr lang="en-GB"/>
                      <a:pPr>
                        <a:defRPr b="0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/>
                    </a:pPr>
                    <a:fld id="{45FE02B8-E051-448F-A4F2-25074E7BD9A7}" type="CELLRANGE">
                      <a:rPr lang="en-GB"/>
                      <a:pPr>
                        <a:defRPr b="0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layout/>
              <c:tx>
                <c:rich>
                  <a:bodyPr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/>
                    </a:pPr>
                    <a:fld id="{FF26B44D-BF1D-45DE-8130-BB0EA29EA17C}" type="CELLRANGE">
                      <a:rPr lang="en-US"/>
                      <a:pPr algn="r"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985818113656409"/>
                      <c:h val="2.7843718820835694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0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/>
                    </a:pPr>
                    <a:fld id="{5E7106A1-FF87-4134-B115-2F4E320FEE97}" type="CELLRANGE">
                      <a:rPr lang="en-US" b="0"/>
                      <a:pPr>
                        <a:defRPr b="1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832280005580062"/>
                      <c:h val="4.9859019689118579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1"/>
              <c:layout/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b="1"/>
                    </a:pPr>
                    <a:fld id="{00B046F3-BCFF-4556-94A1-3A5611353B9C}" type="CELLRANGE">
                      <a:rPr lang="en-US" b="1"/>
                      <a:pPr algn="r">
                        <a:defRPr b="1"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36724796727296"/>
                      <c:h val="5.273679762979365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E5A32DED-6EF9-49F4-A23B-7D38F37B354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635152251519286"/>
                      <c:h val="5.1257650935442961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Sheet1!$A$3:$A$26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0.45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0.45</c:v>
                </c:pt>
                <c:pt idx="21">
                  <c:v>0.1</c:v>
                </c:pt>
                <c:pt idx="22">
                  <c:v>0.45</c:v>
                </c:pt>
                <c:pt idx="23">
                  <c:v>0.45</c:v>
                </c:pt>
              </c:numCache>
            </c:numRef>
          </c:xVal>
          <c:yVal>
            <c:numRef>
              <c:f>Sheet1!$H$3:$H$26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14</c:v>
                </c:pt>
                <c:pt idx="11">
                  <c:v>13</c:v>
                </c:pt>
                <c:pt idx="12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Sheet1!$B$3:$B$26</c15:f>
                <c15:dlblRangeCache>
                  <c:ptCount val="24"/>
                  <c:pt idx="0">
                    <c:v>No training   </c:v>
                  </c:pt>
                  <c:pt idx="1">
                    <c:v>Woszyck 2007</c:v>
                  </c:pt>
                  <c:pt idx="2">
                    <c:v>Nishiguchi 2005</c:v>
                  </c:pt>
                  <c:pt idx="3">
                    <c:v>Oohashi 1991</c:v>
                  </c:pt>
                  <c:pt idx="4">
                    <c:v>Hamasaki 2004</c:v>
                  </c:pt>
                  <c:pt idx="5">
                    <c:v>Muraoka 1981</c:v>
                  </c:pt>
                  <c:pt idx="6">
                    <c:v>Pras 2010</c:v>
                  </c:pt>
                  <c:pt idx="7">
                    <c:v>Plenge 1980</c:v>
                  </c:pt>
                  <c:pt idx="8">
                    <c:v>Nishiguchi 2003</c:v>
                  </c:pt>
                  <c:pt idx="9">
                    <c:v>Repp 2006</c:v>
                  </c:pt>
                  <c:pt idx="10">
                    <c:v>King 2012</c:v>
                  </c:pt>
                  <c:pt idx="11">
                    <c:v>Effect Z=1.84, p=0.07; heterogeneity I^2=23%, p=0.23</c:v>
                  </c:pt>
                  <c:pt idx="12">
                    <c:v>Training   </c:v>
                  </c:pt>
                  <c:pt idx="13">
                    <c:v>Capp 2016</c:v>
                  </c:pt>
                  <c:pt idx="14">
                    <c:v>Kanetada 2013A</c:v>
                  </c:pt>
                  <c:pt idx="15">
                    <c:v>Kanetada 2013B</c:v>
                  </c:pt>
                  <c:pt idx="16">
                    <c:v>Jackson 2014</c:v>
                  </c:pt>
                  <c:pt idx="17">
                    <c:v>Mizumachi 2015</c:v>
                  </c:pt>
                  <c:pt idx="18">
                    <c:v>Yoshikawa 1995</c:v>
                  </c:pt>
                  <c:pt idx="19">
                    <c:v>Theiss 1997</c:v>
                  </c:pt>
                  <c:pt idx="20">
                    <c:v>Effect Z=5.53, p&lt;0.00001; heterogeneity I^2=0%, p=0.59</c:v>
                  </c:pt>
                  <c:pt idx="21">
                    <c:v>Overall</c:v>
                  </c:pt>
                  <c:pt idx="22">
                    <c:v>Effect Z=3.09, p=0.002; heterogeneity I^2=60%, p=0.0009</c:v>
                  </c:pt>
                  <c:pt idx="23">
                    <c:v>Subgroup differences I^2=95.5%, p&lt;0.00001</c:v>
                  </c:pt>
                </c15:dlblRangeCache>
              </c15:datalabelsRange>
            </c:ext>
          </c:extLst>
        </c:ser>
        <c:ser>
          <c:idx val="3"/>
          <c:order val="2"/>
          <c:tx>
            <c:v>CI</c:v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DBACB5FD-7259-4A29-BD17-CEFE20242F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8A80010E-798E-453E-B125-F1288852DA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ABE4A58-F6E4-42D0-90E1-A1C8F156F0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E232600E-56D9-4A81-ADEF-27FBC33387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03411DD0-DA84-4019-9AAC-0140C7CB9A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68C42337-0C78-4A5A-8EA3-5BBCA361019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9C76E2F3-D7B3-4072-BC42-EFA85C4A76E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66EA960-A977-4BD3-AD65-FA0A0544D6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204D517A-D3DF-4D18-9935-64E2EDCC88E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9FE42934-8952-4B05-B072-5479011FB60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DBEBDCC1-45B0-403F-93E4-47A726B8B99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6968E77D-ABC9-4CE9-AEB5-65F075FE757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17E277F3-FE87-484B-BF03-BD031FED9AE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079D1AEE-6D75-4F2C-8FCE-8D8D0074E6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6D416E24-B7F4-469C-869D-5583C882267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681A2BF7-43EF-4C25-A4A1-C3AFF597CE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5544D960-C7F5-4F19-8F38-8D0B29C5D0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DBAD850D-2B48-4ED0-AB17-29D5B9E776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791793DD-2903-4FAB-8400-139CE1FA92D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F51866CB-5BC1-45B3-AB6D-1F7A846DE6A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xVal>
            <c:numRef>
              <c:f>Sheet1!$F$3:$F$26</c:f>
              <c:numCache>
                <c:formatCode>0.00</c:formatCode>
                <c:ptCount val="24"/>
                <c:pt idx="0">
                  <c:v>0.17</c:v>
                </c:pt>
                <c:pt idx="1">
                  <c:v>0.17</c:v>
                </c:pt>
                <c:pt idx="2">
                  <c:v>0.17</c:v>
                </c:pt>
                <c:pt idx="3">
                  <c:v>0.17</c:v>
                </c:pt>
                <c:pt idx="4">
                  <c:v>0.17</c:v>
                </c:pt>
                <c:pt idx="5">
                  <c:v>0.17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0.17</c:v>
                </c:pt>
                <c:pt idx="10">
                  <c:v>0.17</c:v>
                </c:pt>
                <c:pt idx="12">
                  <c:v>0.17</c:v>
                </c:pt>
                <c:pt idx="13">
                  <c:v>0.17</c:v>
                </c:pt>
                <c:pt idx="14">
                  <c:v>0.17</c:v>
                </c:pt>
                <c:pt idx="15">
                  <c:v>0.17</c:v>
                </c:pt>
                <c:pt idx="16">
                  <c:v>0.17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1">
                  <c:v>0.17</c:v>
                </c:pt>
              </c:numCache>
            </c:numRef>
          </c:xVal>
          <c:yVal>
            <c:numRef>
              <c:f>Sheet1!$H$3:$H$26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14</c:v>
                </c:pt>
                <c:pt idx="11">
                  <c:v>13</c:v>
                </c:pt>
                <c:pt idx="12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Sheet1!$G$3:$G$26</c15:f>
                <c15:dlblRangeCache>
                  <c:ptCount val="24"/>
                  <c:pt idx="0">
                    <c:v>51.0 [49.9, 52.1]</c:v>
                  </c:pt>
                  <c:pt idx="1">
                    <c:v>47.5 [39.8, 55.2]</c:v>
                  </c:pt>
                  <c:pt idx="2">
                    <c:v>48.4 [45.7 51.0]</c:v>
                  </c:pt>
                  <c:pt idx="3">
                    <c:v>49.0 [46.2 51.8]</c:v>
                  </c:pt>
                  <c:pt idx="4">
                    <c:v>51.0 [49.9 52.1]</c:v>
                  </c:pt>
                  <c:pt idx="5">
                    <c:v>51.1 [48.3 54.0] </c:v>
                  </c:pt>
                  <c:pt idx="6">
                    <c:v>52.0 [48.4 55.6]</c:v>
                  </c:pt>
                  <c:pt idx="7">
                    <c:v>53.0 [50.2 55.8]</c:v>
                  </c:pt>
                  <c:pt idx="8">
                    <c:v>53.1 [50.2 55.9]</c:v>
                  </c:pt>
                  <c:pt idx="9">
                    <c:v>53.7 [43.8 63.5]</c:v>
                  </c:pt>
                  <c:pt idx="10">
                    <c:v>56.3 [43.1 69.4]</c:v>
                  </c:pt>
                  <c:pt idx="12">
                    <c:v>62.2 [57.5, 66.9]</c:v>
                  </c:pt>
                  <c:pt idx="13">
                    <c:v>56.9 [51.8 62.0]</c:v>
                  </c:pt>
                  <c:pt idx="14">
                    <c:v>57.4 [43.9 71.0]</c:v>
                  </c:pt>
                  <c:pt idx="15">
                    <c:v>60.3 [49.6 71.0]</c:v>
                  </c:pt>
                  <c:pt idx="16">
                    <c:v>61.3 [53.0 69.5]</c:v>
                  </c:pt>
                  <c:pt idx="17">
                    <c:v>63.2 [51.3 75.2]</c:v>
                  </c:pt>
                  <c:pt idx="18">
                    <c:v>64.8 [52.7 76.9]</c:v>
                  </c:pt>
                  <c:pt idx="19">
                    <c:v>74.7 [55.1 94.2]</c:v>
                  </c:pt>
                  <c:pt idx="21">
                    <c:v>52.3 [50.6, 54.0]</c:v>
                  </c:pt>
                </c15:dlblRangeCache>
              </c15:datalabelsRange>
            </c:ext>
          </c:extLst>
        </c:ser>
        <c:ser>
          <c:idx val="4"/>
          <c:order val="3"/>
          <c:tx>
            <c:v>weight</c:v>
          </c:tx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AC4F5035-C5E9-4702-948E-6E5C907639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193D783-D70B-4A83-8D9F-3E0E29A28B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B6B5ADEB-57DB-4159-95DF-39DD58DD08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1594A685-9136-475C-8777-82BD471AD2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CD8CE83F-4792-4053-8528-378FDC98E0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55842C4E-5332-46BE-B7D6-8FEC019639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B5A3990E-434B-4A17-AFF8-8E0C4C671BD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5E13667B-B5AA-4D3A-8868-724436702B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06A560E-2586-4D64-A716-845A985AABF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281BB2E7-F970-4D5E-A90F-0E7005D332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5A865B55-CCF7-4893-8D14-074CE2FF13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594FB229-8B11-4F42-9BEA-7EEE13DBCB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24F5416D-4619-4742-99B2-1F68D1AD9D1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40FCE849-8750-4EF8-B183-BF7D600E79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B2AE05D7-49D3-4FDF-B905-993108369E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120C9644-F481-4CB8-A993-8138E6EBAD7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A1B0B83F-7B7E-417B-8FF5-7288FD95604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A4A7224C-9B00-49C9-B3CD-84B6511AB6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C1254461-7002-46D7-AFE0-F9F2E5D952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2B35CA5E-9BFC-4D57-AE79-23027C8DC47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xForSav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xVal>
            <c:numRef>
              <c:f>Sheet1!$C$3:$C$26</c:f>
              <c:numCache>
                <c:formatCode>General</c:formatCode>
                <c:ptCount val="24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0.09</c:v>
                </c:pt>
                <c:pt idx="5">
                  <c:v>0.09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2">
                  <c:v>0.09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0.09</c:v>
                </c:pt>
                <c:pt idx="17">
                  <c:v>0.09</c:v>
                </c:pt>
                <c:pt idx="18">
                  <c:v>0.09</c:v>
                </c:pt>
                <c:pt idx="19">
                  <c:v>0.09</c:v>
                </c:pt>
                <c:pt idx="21">
                  <c:v>0.09</c:v>
                </c:pt>
              </c:numCache>
            </c:numRef>
          </c:xVal>
          <c:yVal>
            <c:numRef>
              <c:f>Sheet1!$H$3:$H$26</c:f>
              <c:numCache>
                <c:formatCode>General</c:formatCode>
                <c:ptCount val="24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16</c:v>
                </c:pt>
                <c:pt idx="9">
                  <c:v>15</c:v>
                </c:pt>
                <c:pt idx="10">
                  <c:v>14</c:v>
                </c:pt>
                <c:pt idx="11">
                  <c:v>13</c:v>
                </c:pt>
                <c:pt idx="12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Sheet1!$D$3:$D$26</c15:f>
                <c15:dlblRangeCache>
                  <c:ptCount val="24"/>
                  <c:pt idx="0">
                    <c:v>82.62</c:v>
                  </c:pt>
                  <c:pt idx="1">
                    <c:v>3.62</c:v>
                  </c:pt>
                  <c:pt idx="2">
                    <c:v>10.74</c:v>
                  </c:pt>
                  <c:pt idx="3">
                    <c:v>10.43</c:v>
                  </c:pt>
                  <c:pt idx="4">
                    <c:v>13.83</c:v>
                  </c:pt>
                  <c:pt idx="5">
                    <c:v>10.35</c:v>
                  </c:pt>
                  <c:pt idx="6">
                    <c:v>8.79</c:v>
                  </c:pt>
                  <c:pt idx="7">
                    <c:v>10.48</c:v>
                  </c:pt>
                  <c:pt idx="8">
                    <c:v>10.45</c:v>
                  </c:pt>
                  <c:pt idx="9">
                    <c:v>2.44</c:v>
                  </c:pt>
                  <c:pt idx="10">
                    <c:v>1.48</c:v>
                  </c:pt>
                  <c:pt idx="12">
                    <c:v>17.38</c:v>
                  </c:pt>
                  <c:pt idx="13">
                    <c:v>6.28</c:v>
                  </c:pt>
                  <c:pt idx="14">
                    <c:v>1.41</c:v>
                  </c:pt>
                  <c:pt idx="15">
                    <c:v>2.14</c:v>
                  </c:pt>
                  <c:pt idx="16">
                    <c:v>3.34</c:v>
                  </c:pt>
                  <c:pt idx="17">
                    <c:v>1.77</c:v>
                  </c:pt>
                  <c:pt idx="18">
                    <c:v>1.73</c:v>
                  </c:pt>
                  <c:pt idx="19">
                    <c:v>0.71</c:v>
                  </c:pt>
                  <c:pt idx="21">
                    <c:v>100.00</c:v>
                  </c:pt>
                </c15:dlblRangeCache>
              </c15:datalabelsRange>
            </c:ext>
          </c:extLst>
        </c:ser>
        <c:ser>
          <c:idx val="2"/>
          <c:order val="4"/>
          <c:tx>
            <c:v>no effect</c:v>
          </c:tx>
          <c:spPr>
            <a:ln w="127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Sheet1!$J$27:$J$28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Sheet1!$K$27:$K$28</c:f>
              <c:numCache>
                <c:formatCode>General</c:formatCode>
                <c:ptCount val="2"/>
                <c:pt idx="0">
                  <c:v>0</c:v>
                </c:pt>
                <c:pt idx="1">
                  <c:v>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825376"/>
        <c:axId val="-1975817760"/>
      </c:scatterChart>
      <c:valAx>
        <c:axId val="-197582537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i="0"/>
                  <a:t>Percent</a:t>
                </a:r>
                <a:r>
                  <a:rPr lang="en-US" i="0" baseline="0"/>
                  <a:t> correct</a:t>
                </a:r>
                <a:endParaRPr lang="en-US" i="0"/>
              </a:p>
            </c:rich>
          </c:tx>
          <c:layout/>
          <c:overlay val="0"/>
        </c:title>
        <c:numFmt formatCode="0%" sourceLinked="0"/>
        <c:majorTickMark val="in"/>
        <c:minorTickMark val="cross"/>
        <c:tickLblPos val="nextTo"/>
        <c:spPr>
          <a:ln/>
        </c:spPr>
        <c:crossAx val="-1975817760"/>
        <c:crosses val="autoZero"/>
        <c:crossBetween val="midCat"/>
        <c:majorUnit val="0.1"/>
        <c:minorUnit val="5.000000000000001E-2"/>
      </c:valAx>
      <c:valAx>
        <c:axId val="-1975817760"/>
        <c:scaling>
          <c:orientation val="minMax"/>
          <c:max val="24"/>
          <c:min val="0"/>
        </c:scaling>
        <c:delete val="1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one"/>
        <c:crossAx val="-197582537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1</xdr:row>
      <xdr:rowOff>180974</xdr:rowOff>
    </xdr:from>
    <xdr:to>
      <xdr:col>21</xdr:col>
      <xdr:colOff>171450</xdr:colOff>
      <xdr:row>23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95250</xdr:colOff>
      <xdr:row>13</xdr:row>
      <xdr:rowOff>0</xdr:rowOff>
    </xdr:from>
    <xdr:to>
      <xdr:col>30</xdr:col>
      <xdr:colOff>295275</xdr:colOff>
      <xdr:row>34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466725</xdr:colOff>
      <xdr:row>3</xdr:row>
      <xdr:rowOff>1</xdr:rowOff>
    </xdr:from>
    <xdr:to>
      <xdr:col>18</xdr:col>
      <xdr:colOff>76200</xdr:colOff>
      <xdr:row>26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123824</xdr:colOff>
      <xdr:row>0</xdr:row>
      <xdr:rowOff>142873</xdr:rowOff>
    </xdr:from>
    <xdr:to>
      <xdr:col>31</xdr:col>
      <xdr:colOff>552450</xdr:colOff>
      <xdr:row>30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0.19612</cdr:x>
      <cdr:y>0.03379</cdr:y>
    </cdr:from>
    <cdr:to>
      <cdr:x>0.2809</cdr:x>
      <cdr:y>0.12384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05844" y="184087"/>
          <a:ext cx="867100" cy="49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Study or </a:t>
          </a:r>
        </a:p>
        <a:p xmlns:a="http://schemas.openxmlformats.org/drawingml/2006/main">
          <a:r>
            <a:rPr lang="en-GB" sz="1100"/>
            <a:t>subgroup</a:t>
          </a:r>
        </a:p>
      </cdr:txBody>
    </cdr:sp>
  </cdr:relSizeAnchor>
  <cdr:relSizeAnchor xmlns:cdr="http://schemas.openxmlformats.org/drawingml/2006/chartDrawing">
    <cdr:from>
      <cdr:x>0.27307</cdr:x>
      <cdr:y>0.03379</cdr:y>
    </cdr:from>
    <cdr:to>
      <cdr:x>0.35785</cdr:x>
      <cdr:y>0.12384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792862" y="184087"/>
          <a:ext cx="867099" cy="49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1100"/>
            <a:t>Weight</a:t>
          </a:r>
        </a:p>
      </cdr:txBody>
    </cdr:sp>
  </cdr:relSizeAnchor>
  <cdr:relSizeAnchor xmlns:cdr="http://schemas.openxmlformats.org/drawingml/2006/chartDrawing">
    <cdr:from>
      <cdr:x>0.33942</cdr:x>
      <cdr:y>0.03379</cdr:y>
    </cdr:from>
    <cdr:to>
      <cdr:x>0.42421</cdr:x>
      <cdr:y>0.12384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471496" y="184087"/>
          <a:ext cx="867201" cy="49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Mean and</a:t>
          </a:r>
        </a:p>
        <a:p xmlns:a="http://schemas.openxmlformats.org/drawingml/2006/main">
          <a:r>
            <a:rPr lang="en-GB" sz="1100"/>
            <a:t>95% CI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tabSelected="1" topLeftCell="C1" zoomScaleNormal="100" workbookViewId="0">
      <selection activeCell="Q37" sqref="Q37"/>
    </sheetView>
  </sheetViews>
  <sheetFormatPr defaultRowHeight="15" x14ac:dyDescent="0.25"/>
  <cols>
    <col min="7" max="7" width="12" customWidth="1"/>
    <col min="8" max="9" width="13.42578125" customWidth="1"/>
  </cols>
  <sheetData>
    <row r="2" spans="1:10" x14ac:dyDescent="0.25">
      <c r="D2" s="59" t="s">
        <v>104</v>
      </c>
      <c r="E2" s="59" t="s">
        <v>103</v>
      </c>
      <c r="F2" s="59" t="s">
        <v>102</v>
      </c>
      <c r="G2" t="s">
        <v>101</v>
      </c>
      <c r="H2" t="s">
        <v>100</v>
      </c>
    </row>
    <row r="3" spans="1:10" x14ac:dyDescent="0.25">
      <c r="A3">
        <v>-0.57999999999999996</v>
      </c>
      <c r="B3" s="59" t="s">
        <v>99</v>
      </c>
      <c r="C3" s="59">
        <v>1</v>
      </c>
      <c r="D3" s="63">
        <v>-0.39500000000000002</v>
      </c>
      <c r="E3" s="63">
        <v>-0.4177683798348264</v>
      </c>
      <c r="F3" s="63">
        <v>-0.37173580749599433</v>
      </c>
      <c r="G3" s="62">
        <f t="shared" ref="G3:G25" si="0">F3-D3</f>
        <v>2.3264192504005687E-2</v>
      </c>
      <c r="H3" s="61">
        <f t="shared" ref="H3:H25" si="1">D3-E3</f>
        <v>2.276837983482638E-2</v>
      </c>
      <c r="I3" s="60">
        <v>0.57999999999999996</v>
      </c>
      <c r="J3" t="s">
        <v>98</v>
      </c>
    </row>
    <row r="4" spans="1:10" x14ac:dyDescent="0.25">
      <c r="A4">
        <v>-0.57999999999999996</v>
      </c>
      <c r="B4" s="59" t="s">
        <v>97</v>
      </c>
      <c r="C4" s="59">
        <v>2</v>
      </c>
      <c r="D4" s="63">
        <v>-0.317</v>
      </c>
      <c r="E4" s="63">
        <v>-0.34123883379701353</v>
      </c>
      <c r="F4" s="63">
        <v>-0.29233986771350517</v>
      </c>
      <c r="G4" s="62">
        <f t="shared" si="0"/>
        <v>2.4660132286494829E-2</v>
      </c>
      <c r="H4" s="61">
        <f t="shared" si="1"/>
        <v>2.4238833797013526E-2</v>
      </c>
      <c r="I4" s="60">
        <v>0.57999999999999996</v>
      </c>
      <c r="J4" t="s">
        <v>96</v>
      </c>
    </row>
    <row r="5" spans="1:10" x14ac:dyDescent="0.25">
      <c r="A5">
        <v>-0.57999999999999996</v>
      </c>
      <c r="B5" s="59" t="s">
        <v>95</v>
      </c>
      <c r="C5" s="59">
        <v>3</v>
      </c>
      <c r="D5" s="63">
        <v>-0.19600000000000001</v>
      </c>
      <c r="E5" s="63">
        <v>-0.22206364401813747</v>
      </c>
      <c r="F5" s="63">
        <v>-0.16965645254495731</v>
      </c>
      <c r="G5" s="62">
        <f t="shared" si="0"/>
        <v>2.6343547455042693E-2</v>
      </c>
      <c r="H5" s="61">
        <f t="shared" si="1"/>
        <v>2.6063644018137461E-2</v>
      </c>
      <c r="I5" s="60">
        <v>0.57999999999999996</v>
      </c>
      <c r="J5" t="s">
        <v>94</v>
      </c>
    </row>
    <row r="6" spans="1:10" x14ac:dyDescent="0.25">
      <c r="A6">
        <v>-0.57999999999999996</v>
      </c>
      <c r="B6" s="59" t="s">
        <v>93</v>
      </c>
      <c r="C6" s="59">
        <v>4</v>
      </c>
      <c r="D6" s="63">
        <v>-8.8999999999999996E-2</v>
      </c>
      <c r="E6" s="63">
        <v>-0.11597622620053032</v>
      </c>
      <c r="F6" s="63">
        <v>-6.1892570949165664E-2</v>
      </c>
      <c r="G6" s="62">
        <f t="shared" si="0"/>
        <v>2.7107429050834332E-2</v>
      </c>
      <c r="H6" s="61">
        <f t="shared" si="1"/>
        <v>2.697622620053032E-2</v>
      </c>
      <c r="I6" s="60">
        <v>0.57999999999999996</v>
      </c>
      <c r="J6" t="s">
        <v>92</v>
      </c>
    </row>
    <row r="7" spans="1:10" x14ac:dyDescent="0.25">
      <c r="A7">
        <v>-0.57999999999999996</v>
      </c>
      <c r="B7" s="59" t="s">
        <v>91</v>
      </c>
      <c r="C7" s="59">
        <v>5</v>
      </c>
      <c r="D7" s="63">
        <v>-5.8000000000000003E-2</v>
      </c>
      <c r="E7" s="63">
        <v>-8.5089022462604524E-2</v>
      </c>
      <c r="F7" s="63">
        <v>-3.0825297519208025E-2</v>
      </c>
      <c r="G7" s="62">
        <f t="shared" si="0"/>
        <v>2.7174702480791978E-2</v>
      </c>
      <c r="H7" s="61">
        <f t="shared" si="1"/>
        <v>2.7089022462604521E-2</v>
      </c>
      <c r="I7" s="60">
        <v>0.57999999999999996</v>
      </c>
      <c r="J7" t="s">
        <v>90</v>
      </c>
    </row>
    <row r="8" spans="1:10" x14ac:dyDescent="0.25">
      <c r="A8">
        <v>-0.57999999999999996</v>
      </c>
      <c r="B8" s="59" t="s">
        <v>89</v>
      </c>
      <c r="C8" s="59">
        <v>6</v>
      </c>
      <c r="D8" s="63">
        <v>-4.2000000000000003E-2</v>
      </c>
      <c r="E8" s="64">
        <v>-6.9152165269812535E-2</v>
      </c>
      <c r="F8" s="63">
        <v>-1.4785655060363034E-2</v>
      </c>
      <c r="G8" s="62">
        <f t="shared" si="0"/>
        <v>2.7214344939636967E-2</v>
      </c>
      <c r="H8" s="61">
        <f t="shared" si="1"/>
        <v>2.7152165269812532E-2</v>
      </c>
      <c r="I8" s="60">
        <v>0.57999999999999996</v>
      </c>
      <c r="J8" t="s">
        <v>88</v>
      </c>
    </row>
    <row r="9" spans="1:10" x14ac:dyDescent="0.25">
      <c r="A9">
        <v>-0.57999999999999996</v>
      </c>
      <c r="B9" s="59" t="s">
        <v>87</v>
      </c>
      <c r="C9" s="59">
        <v>7</v>
      </c>
      <c r="D9" s="63">
        <v>-1.7000000000000001E-2</v>
      </c>
      <c r="E9" s="63">
        <v>-4.4216040490134771E-2</v>
      </c>
      <c r="F9" s="63">
        <v>1.024125534691828E-2</v>
      </c>
      <c r="G9" s="62">
        <f t="shared" si="0"/>
        <v>2.7241255346918281E-2</v>
      </c>
      <c r="H9" s="61">
        <f t="shared" si="1"/>
        <v>2.721604049013477E-2</v>
      </c>
      <c r="I9" s="60">
        <v>0.57999999999999996</v>
      </c>
      <c r="J9" t="s">
        <v>86</v>
      </c>
    </row>
    <row r="10" spans="1:10" x14ac:dyDescent="0.25">
      <c r="A10">
        <v>-0.57999999999999996</v>
      </c>
      <c r="B10" s="59" t="s">
        <v>85</v>
      </c>
      <c r="C10" s="59">
        <v>8</v>
      </c>
      <c r="D10" s="63">
        <v>8.9999999999999993E-3</v>
      </c>
      <c r="E10" s="63">
        <v>-1.8183290703507257E-2</v>
      </c>
      <c r="F10" s="63">
        <v>3.6169995368699664E-2</v>
      </c>
      <c r="G10" s="62">
        <f t="shared" si="0"/>
        <v>2.7169995368699663E-2</v>
      </c>
      <c r="H10" s="61">
        <f t="shared" si="1"/>
        <v>2.7183290703507258E-2</v>
      </c>
      <c r="I10" s="60">
        <v>0.57999999999999996</v>
      </c>
      <c r="J10" t="s">
        <v>84</v>
      </c>
    </row>
    <row r="11" spans="1:10" x14ac:dyDescent="0.25">
      <c r="A11">
        <v>-0.57999999999999996</v>
      </c>
      <c r="B11" s="59" t="s">
        <v>83</v>
      </c>
      <c r="C11" s="59">
        <v>9</v>
      </c>
      <c r="D11" s="63">
        <v>3.6999999999999998E-2</v>
      </c>
      <c r="E11" s="63">
        <v>9.7628037964744129E-3</v>
      </c>
      <c r="F11" s="63">
        <v>6.4182333675611006E-2</v>
      </c>
      <c r="G11" s="62">
        <f t="shared" si="0"/>
        <v>2.7182333675611008E-2</v>
      </c>
      <c r="H11" s="61">
        <f t="shared" si="1"/>
        <v>2.7237196203525584E-2</v>
      </c>
      <c r="I11" s="60">
        <v>0.57999999999999996</v>
      </c>
      <c r="J11" t="s">
        <v>82</v>
      </c>
    </row>
    <row r="12" spans="1:10" x14ac:dyDescent="0.25">
      <c r="A12">
        <v>-0.57999999999999996</v>
      </c>
      <c r="B12" s="59" t="s">
        <v>81</v>
      </c>
      <c r="C12" s="59">
        <v>10</v>
      </c>
      <c r="D12" s="63">
        <v>8.7999999999999995E-2</v>
      </c>
      <c r="E12" s="63">
        <v>6.0909475199667641E-2</v>
      </c>
      <c r="F12" s="63">
        <v>0.11496097345679519</v>
      </c>
      <c r="G12" s="62">
        <f t="shared" si="0"/>
        <v>2.6960973456795198E-2</v>
      </c>
      <c r="H12" s="61">
        <f t="shared" si="1"/>
        <v>2.7090524800332354E-2</v>
      </c>
      <c r="I12" s="60">
        <v>0.57999999999999996</v>
      </c>
      <c r="J12" t="s">
        <v>80</v>
      </c>
    </row>
    <row r="13" spans="1:10" x14ac:dyDescent="0.25">
      <c r="A13">
        <v>-0.57999999999999996</v>
      </c>
      <c r="B13" s="59" t="s">
        <v>79</v>
      </c>
      <c r="C13" s="59">
        <v>11</v>
      </c>
      <c r="D13" s="63">
        <v>0.108</v>
      </c>
      <c r="E13" s="63">
        <v>8.10642852067604E-2</v>
      </c>
      <c r="F13" s="63">
        <v>0.13477807819774792</v>
      </c>
      <c r="G13" s="62">
        <f t="shared" si="0"/>
        <v>2.6778078197747926E-2</v>
      </c>
      <c r="H13" s="61">
        <f t="shared" si="1"/>
        <v>2.6935714793239598E-2</v>
      </c>
      <c r="I13" s="60">
        <v>0.57999999999999996</v>
      </c>
      <c r="J13" t="s">
        <v>78</v>
      </c>
    </row>
    <row r="14" spans="1:10" x14ac:dyDescent="0.25">
      <c r="A14">
        <v>-0.57999999999999996</v>
      </c>
      <c r="B14" s="59" t="s">
        <v>77</v>
      </c>
      <c r="C14" s="59">
        <v>12</v>
      </c>
      <c r="D14" s="63">
        <v>0.111</v>
      </c>
      <c r="E14" s="63">
        <v>8.4103314640061294E-2</v>
      </c>
      <c r="F14" s="63">
        <v>0.13773505719777346</v>
      </c>
      <c r="G14" s="62">
        <f t="shared" si="0"/>
        <v>2.6735057197773457E-2</v>
      </c>
      <c r="H14" s="61">
        <f t="shared" si="1"/>
        <v>2.6896685359938707E-2</v>
      </c>
      <c r="I14" s="60">
        <v>0.57999999999999996</v>
      </c>
      <c r="J14" t="s">
        <v>76</v>
      </c>
    </row>
    <row r="15" spans="1:10" x14ac:dyDescent="0.25">
      <c r="A15">
        <v>-0.57999999999999996</v>
      </c>
      <c r="B15" s="59" t="s">
        <v>75</v>
      </c>
      <c r="C15" s="59">
        <v>13</v>
      </c>
      <c r="D15" s="63">
        <v>0.127</v>
      </c>
      <c r="E15" s="63">
        <v>0.10009934267080632</v>
      </c>
      <c r="F15" s="63">
        <v>0.15371512667030823</v>
      </c>
      <c r="G15" s="62">
        <f t="shared" si="0"/>
        <v>2.6715126670308231E-2</v>
      </c>
      <c r="H15" s="61">
        <f t="shared" si="1"/>
        <v>2.6900657329193681E-2</v>
      </c>
      <c r="I15" s="60">
        <v>0.57999999999999996</v>
      </c>
      <c r="J15" t="s">
        <v>74</v>
      </c>
    </row>
    <row r="16" spans="1:10" x14ac:dyDescent="0.25">
      <c r="A16">
        <v>-0.57999999999999996</v>
      </c>
      <c r="B16" s="59" t="s">
        <v>73</v>
      </c>
      <c r="C16" s="59">
        <v>14</v>
      </c>
      <c r="D16" s="63">
        <v>0.16400000000000001</v>
      </c>
      <c r="E16" s="63">
        <v>0.13734608267788295</v>
      </c>
      <c r="F16" s="63">
        <v>0.19041658748205201</v>
      </c>
      <c r="G16" s="62">
        <f t="shared" si="0"/>
        <v>2.6416587482052001E-2</v>
      </c>
      <c r="H16" s="61">
        <f t="shared" si="1"/>
        <v>2.6653917322117054E-2</v>
      </c>
      <c r="I16" s="60">
        <v>0.57999999999999996</v>
      </c>
      <c r="J16" t="s">
        <v>72</v>
      </c>
    </row>
    <row r="17" spans="1:10" x14ac:dyDescent="0.25">
      <c r="A17">
        <v>-0.57999999999999996</v>
      </c>
      <c r="B17" s="59" t="s">
        <v>71</v>
      </c>
      <c r="C17" s="59">
        <v>15</v>
      </c>
      <c r="D17" s="63">
        <v>0.19</v>
      </c>
      <c r="E17" s="63">
        <v>0.16370695196869925</v>
      </c>
      <c r="F17" s="63">
        <v>0.21602330206817139</v>
      </c>
      <c r="G17" s="62">
        <f t="shared" si="0"/>
        <v>2.6023302068171383E-2</v>
      </c>
      <c r="H17" s="61">
        <f t="shared" si="1"/>
        <v>2.6293048031300753E-2</v>
      </c>
      <c r="I17" s="60">
        <v>0.57999999999999996</v>
      </c>
      <c r="J17" t="s">
        <v>70</v>
      </c>
    </row>
    <row r="18" spans="1:10" x14ac:dyDescent="0.25">
      <c r="A18">
        <v>-0.57999999999999996</v>
      </c>
      <c r="B18" s="59" t="s">
        <v>69</v>
      </c>
      <c r="C18" s="59">
        <v>16</v>
      </c>
      <c r="D18" s="63">
        <v>0.20100000000000001</v>
      </c>
      <c r="E18" s="63">
        <v>0.17479367680604954</v>
      </c>
      <c r="F18" s="63">
        <v>0.22692174177590282</v>
      </c>
      <c r="G18" s="62">
        <f t="shared" si="0"/>
        <v>2.5921741775902812E-2</v>
      </c>
      <c r="H18" s="61">
        <f t="shared" si="1"/>
        <v>2.620632319395047E-2</v>
      </c>
      <c r="I18" s="60">
        <v>0.57999999999999996</v>
      </c>
      <c r="J18" t="s">
        <v>68</v>
      </c>
    </row>
    <row r="19" spans="1:10" x14ac:dyDescent="0.25">
      <c r="A19">
        <v>-0.57999999999999996</v>
      </c>
      <c r="B19" s="59" t="s">
        <v>67</v>
      </c>
      <c r="C19" s="59">
        <v>17</v>
      </c>
      <c r="D19" s="63">
        <v>0.23200000000000001</v>
      </c>
      <c r="E19" s="63">
        <v>0.20615084505995612</v>
      </c>
      <c r="F19" s="63">
        <v>0.25752558504555384</v>
      </c>
      <c r="G19" s="62">
        <f t="shared" si="0"/>
        <v>2.5525585045553828E-2</v>
      </c>
      <c r="H19" s="61">
        <f t="shared" si="1"/>
        <v>2.5849154940043889E-2</v>
      </c>
      <c r="I19" s="60">
        <v>0.57999999999999996</v>
      </c>
      <c r="J19" t="s">
        <v>66</v>
      </c>
    </row>
    <row r="20" spans="1:10" x14ac:dyDescent="0.25">
      <c r="A20">
        <v>-0.57999999999999996</v>
      </c>
      <c r="B20" s="59" t="s">
        <v>65</v>
      </c>
      <c r="C20" s="59">
        <v>18</v>
      </c>
      <c r="D20" s="63">
        <v>0.316</v>
      </c>
      <c r="E20" s="63">
        <v>0.29137329235195564</v>
      </c>
      <c r="F20" s="63">
        <v>0.34020813317241372</v>
      </c>
      <c r="G20" s="62">
        <f t="shared" si="0"/>
        <v>2.4208133172413715E-2</v>
      </c>
      <c r="H20" s="61">
        <f t="shared" si="1"/>
        <v>2.4626707648044366E-2</v>
      </c>
      <c r="I20" s="60">
        <v>0.57999999999999996</v>
      </c>
      <c r="J20" t="s">
        <v>64</v>
      </c>
    </row>
    <row r="21" spans="1:10" x14ac:dyDescent="0.25">
      <c r="A21">
        <v>-0.57999999999999996</v>
      </c>
      <c r="B21" s="59" t="s">
        <v>63</v>
      </c>
      <c r="C21" s="59">
        <v>19</v>
      </c>
      <c r="D21" s="63">
        <v>0.34599999999999997</v>
      </c>
      <c r="E21" s="63">
        <v>0.32187819106025806</v>
      </c>
      <c r="F21" s="63">
        <v>0.36967291382743772</v>
      </c>
      <c r="G21" s="62">
        <f t="shared" si="0"/>
        <v>2.3672913827437747E-2</v>
      </c>
      <c r="H21" s="61">
        <f t="shared" si="1"/>
        <v>2.4121808939741918E-2</v>
      </c>
      <c r="I21" s="60">
        <v>0.57999999999999996</v>
      </c>
      <c r="J21" t="s">
        <v>62</v>
      </c>
    </row>
    <row r="22" spans="1:10" x14ac:dyDescent="0.25">
      <c r="A22">
        <v>-0.57999999999999996</v>
      </c>
      <c r="B22" s="59" t="s">
        <v>61</v>
      </c>
      <c r="C22" s="59">
        <v>20</v>
      </c>
      <c r="D22" s="63">
        <v>0.39300000000000002</v>
      </c>
      <c r="E22" s="63">
        <v>0.36977980888730522</v>
      </c>
      <c r="F22" s="63">
        <v>0.41572957717113707</v>
      </c>
      <c r="G22" s="62">
        <f t="shared" si="0"/>
        <v>2.272957717113705E-2</v>
      </c>
      <c r="H22" s="61">
        <f t="shared" si="1"/>
        <v>2.3220191112694799E-2</v>
      </c>
      <c r="I22" s="60">
        <v>0.57999999999999996</v>
      </c>
      <c r="J22" t="s">
        <v>60</v>
      </c>
    </row>
    <row r="23" spans="1:10" x14ac:dyDescent="0.25">
      <c r="A23">
        <v>-0.57999999999999996</v>
      </c>
      <c r="B23" s="59" t="s">
        <v>59</v>
      </c>
      <c r="C23" s="59">
        <v>21</v>
      </c>
      <c r="D23" s="63">
        <v>0.41899999999999998</v>
      </c>
      <c r="E23" s="63">
        <v>0.39616519486618407</v>
      </c>
      <c r="F23" s="63">
        <v>0.44131682254636467</v>
      </c>
      <c r="G23" s="62">
        <f t="shared" si="0"/>
        <v>2.231682254636469E-2</v>
      </c>
      <c r="H23" s="61">
        <f t="shared" si="1"/>
        <v>2.2834805133815916E-2</v>
      </c>
      <c r="I23" s="60">
        <v>0.57999999999999996</v>
      </c>
      <c r="J23" t="s">
        <v>58</v>
      </c>
    </row>
    <row r="24" spans="1:10" x14ac:dyDescent="0.25">
      <c r="A24">
        <v>-0.57999999999999996</v>
      </c>
      <c r="B24" s="59" t="s">
        <v>57</v>
      </c>
      <c r="C24" s="59">
        <v>22</v>
      </c>
      <c r="D24" s="63">
        <v>0.47399999999999998</v>
      </c>
      <c r="E24" s="63">
        <v>0.45261923198643339</v>
      </c>
      <c r="F24" s="63">
        <v>0.49483605969949812</v>
      </c>
      <c r="G24" s="62">
        <f t="shared" si="0"/>
        <v>2.0836059699498144E-2</v>
      </c>
      <c r="H24" s="61">
        <f t="shared" si="1"/>
        <v>2.1380768013566587E-2</v>
      </c>
      <c r="I24" s="60">
        <v>0.57999999999999996</v>
      </c>
      <c r="J24" t="s">
        <v>56</v>
      </c>
    </row>
    <row r="25" spans="1:10" x14ac:dyDescent="0.25">
      <c r="A25">
        <v>-0.57999999999999996</v>
      </c>
      <c r="B25" s="59" t="s">
        <v>55</v>
      </c>
      <c r="C25" s="59">
        <v>23</v>
      </c>
      <c r="D25" s="63">
        <v>0.60499999999999998</v>
      </c>
      <c r="E25" s="63">
        <v>0.58751367554405942</v>
      </c>
      <c r="F25" s="63">
        <v>0.62192157911201051</v>
      </c>
      <c r="G25" s="62">
        <f t="shared" si="0"/>
        <v>1.6921579112010532E-2</v>
      </c>
      <c r="H25" s="61">
        <f t="shared" si="1"/>
        <v>1.7486324455940561E-2</v>
      </c>
      <c r="I25" s="60">
        <v>0.57999999999999996</v>
      </c>
      <c r="J25" t="s">
        <v>54</v>
      </c>
    </row>
    <row r="26" spans="1:10" x14ac:dyDescent="0.25">
      <c r="A26">
        <v>-0.57999999999999996</v>
      </c>
      <c r="B26" s="59" t="s">
        <v>53</v>
      </c>
      <c r="C26" s="59">
        <v>24</v>
      </c>
      <c r="D26" s="59"/>
      <c r="E26" s="59"/>
      <c r="F26" s="59"/>
      <c r="G26" s="59"/>
      <c r="H26" s="60"/>
      <c r="I26" s="60">
        <v>0.57999999999999996</v>
      </c>
      <c r="J26" s="59" t="s">
        <v>52</v>
      </c>
    </row>
    <row r="29" spans="1:10" x14ac:dyDescent="0.25">
      <c r="D29" t="s">
        <v>51</v>
      </c>
      <c r="E29" t="s">
        <v>50</v>
      </c>
      <c r="F29" t="s">
        <v>49</v>
      </c>
    </row>
    <row r="30" spans="1:10" x14ac:dyDescent="0.25">
      <c r="C30">
        <v>0</v>
      </c>
      <c r="D30">
        <v>-0.1</v>
      </c>
      <c r="E30">
        <v>-0.3</v>
      </c>
      <c r="F30">
        <v>-0.5</v>
      </c>
    </row>
    <row r="31" spans="1:10" x14ac:dyDescent="0.25">
      <c r="C31">
        <v>23</v>
      </c>
      <c r="D31">
        <v>-0.1</v>
      </c>
      <c r="E31">
        <v>-0.3</v>
      </c>
      <c r="F31">
        <v>-0.5</v>
      </c>
    </row>
    <row r="33" spans="3:6" x14ac:dyDescent="0.25">
      <c r="D33" t="s">
        <v>48</v>
      </c>
      <c r="E33" t="s">
        <v>47</v>
      </c>
      <c r="F33" t="s">
        <v>46</v>
      </c>
    </row>
    <row r="34" spans="3:6" x14ac:dyDescent="0.25">
      <c r="C34">
        <v>0</v>
      </c>
      <c r="D34">
        <v>0.1</v>
      </c>
      <c r="E34">
        <v>0.3</v>
      </c>
      <c r="F34">
        <v>0.5</v>
      </c>
    </row>
    <row r="35" spans="3:6" x14ac:dyDescent="0.25">
      <c r="C35">
        <v>23</v>
      </c>
      <c r="D35">
        <v>0.1</v>
      </c>
      <c r="E35">
        <v>0.3</v>
      </c>
      <c r="F35">
        <v>0.5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D3" sqref="D3"/>
    </sheetView>
  </sheetViews>
  <sheetFormatPr defaultRowHeight="15" x14ac:dyDescent="0.25"/>
  <cols>
    <col min="1" max="1" width="15.85546875" customWidth="1"/>
    <col min="2" max="2" width="10.140625" customWidth="1"/>
    <col min="3" max="3" width="11.140625" customWidth="1"/>
    <col min="4" max="4" width="10.28515625" customWidth="1"/>
    <col min="5" max="5" width="14.85546875" customWidth="1"/>
    <col min="6" max="6" width="14.7109375" customWidth="1"/>
    <col min="7" max="7" width="9.140625" customWidth="1"/>
    <col min="10" max="10" width="12" bestFit="1" customWidth="1"/>
    <col min="11" max="11" width="4.140625" customWidth="1"/>
    <col min="12" max="12" width="12" customWidth="1"/>
    <col min="13" max="13" width="10.5703125" customWidth="1"/>
    <col min="14" max="14" width="11.140625" customWidth="1"/>
    <col min="15" max="15" width="10.5703125" customWidth="1"/>
    <col min="17" max="17" width="14.5703125" customWidth="1"/>
  </cols>
  <sheetData>
    <row r="1" spans="1:16" x14ac:dyDescent="0.25">
      <c r="A1" t="s">
        <v>42</v>
      </c>
    </row>
    <row r="2" spans="1:16" ht="31.5" customHeight="1" x14ac:dyDescent="0.25">
      <c r="A2" s="29" t="s">
        <v>0</v>
      </c>
      <c r="B2" s="30" t="s">
        <v>32</v>
      </c>
      <c r="C2" s="30" t="s">
        <v>1</v>
      </c>
      <c r="D2" s="30" t="s">
        <v>44</v>
      </c>
      <c r="E2" s="30" t="s">
        <v>2</v>
      </c>
      <c r="F2" s="13" t="s">
        <v>15</v>
      </c>
      <c r="G2" s="11" t="s">
        <v>18</v>
      </c>
      <c r="H2" s="12" t="s">
        <v>28</v>
      </c>
      <c r="I2" s="12" t="s">
        <v>21</v>
      </c>
      <c r="J2" s="15" t="s">
        <v>17</v>
      </c>
      <c r="K2" s="22"/>
      <c r="L2" s="11" t="s">
        <v>25</v>
      </c>
      <c r="M2" s="12" t="s">
        <v>29</v>
      </c>
      <c r="N2" s="12" t="s">
        <v>26</v>
      </c>
      <c r="O2" s="15" t="s">
        <v>27</v>
      </c>
      <c r="P2" s="22"/>
    </row>
    <row r="3" spans="1:16" x14ac:dyDescent="0.25">
      <c r="A3" s="6" t="s">
        <v>3</v>
      </c>
      <c r="B3" s="9">
        <v>404</v>
      </c>
      <c r="C3" s="23">
        <v>2002</v>
      </c>
      <c r="D3" s="9">
        <f>B3/C3</f>
        <v>0.20179820179820179</v>
      </c>
      <c r="E3" s="26">
        <f>D3/SQRT(D3*C3)</f>
        <v>1.0039835785335554E-2</v>
      </c>
      <c r="F3" s="7">
        <f t="shared" ref="F3:F6" si="0">E3^2</f>
        <v>1.0079830259650438E-4</v>
      </c>
      <c r="G3" s="6">
        <f>1/F3</f>
        <v>9920.8019801980208</v>
      </c>
      <c r="H3" s="9">
        <f t="shared" ref="H3:H12" si="1">G3*D3</f>
        <v>2002.0000000000002</v>
      </c>
      <c r="I3" s="9">
        <f>G3*(D3^2)</f>
        <v>404.00000000000006</v>
      </c>
      <c r="J3" s="16">
        <f>G3^2</f>
        <v>98422311.930300966</v>
      </c>
      <c r="K3" s="9"/>
      <c r="L3" s="6">
        <f>1/((E3^2) +$M$16)</f>
        <v>5028.2233527918397</v>
      </c>
      <c r="M3" s="9">
        <f t="shared" ref="M3:M12" si="2">D3*L3</f>
        <v>1014.6864308331185</v>
      </c>
      <c r="N3" s="9">
        <f>L3*(D3^2)</f>
        <v>204.76189713115878</v>
      </c>
      <c r="O3" s="16">
        <f>L3^2</f>
        <v>25283030.085561208</v>
      </c>
    </row>
    <row r="4" spans="1:16" x14ac:dyDescent="0.25">
      <c r="A4" s="6" t="s">
        <v>4</v>
      </c>
      <c r="B4" s="9">
        <v>58</v>
      </c>
      <c r="C4" s="23">
        <v>353</v>
      </c>
      <c r="D4" s="9">
        <f t="shared" ref="D4:D12" si="3">B4/C4</f>
        <v>0.1643059490084986</v>
      </c>
      <c r="E4" s="26">
        <f t="shared" ref="E4:E12" si="4">D4/SQRT(D4*C4)</f>
        <v>2.1574428061937417E-2</v>
      </c>
      <c r="F4" s="7">
        <f t="shared" si="0"/>
        <v>4.6545594619971269E-4</v>
      </c>
      <c r="G4" s="6">
        <f t="shared" ref="G4:G12" si="5">1/F4</f>
        <v>2148.4310344827586</v>
      </c>
      <c r="H4" s="9">
        <f t="shared" si="1"/>
        <v>353</v>
      </c>
      <c r="I4" s="9">
        <f t="shared" ref="I4:I12" si="6">G4*(D4^2)</f>
        <v>58.000000000000007</v>
      </c>
      <c r="J4" s="16">
        <f t="shared" ref="J4:J12" si="7">G4^2</f>
        <v>4615755.9099286562</v>
      </c>
      <c r="K4" s="9"/>
      <c r="L4" s="6">
        <f t="shared" ref="L4:L12" si="8">1/((E4^2) +$M$16)</f>
        <v>1774.5125290277865</v>
      </c>
      <c r="M4" s="9">
        <f t="shared" si="2"/>
        <v>291.56296510938137</v>
      </c>
      <c r="N4" s="9">
        <f t="shared" ref="N4:N12" si="9">L4*(D4^2)</f>
        <v>47.905529678028671</v>
      </c>
      <c r="O4" s="16">
        <f t="shared" ref="O4:O12" si="10">L4^2</f>
        <v>3148894.7156765908</v>
      </c>
    </row>
    <row r="5" spans="1:16" x14ac:dyDescent="0.25">
      <c r="A5" s="6" t="s">
        <v>5</v>
      </c>
      <c r="B5" s="9">
        <v>187</v>
      </c>
      <c r="C5" s="23">
        <v>944</v>
      </c>
      <c r="D5" s="9">
        <f t="shared" si="3"/>
        <v>0.19809322033898305</v>
      </c>
      <c r="E5" s="26">
        <f t="shared" si="4"/>
        <v>1.4486010944043795E-2</v>
      </c>
      <c r="F5" s="7">
        <f t="shared" si="0"/>
        <v>2.0984451307095662E-4</v>
      </c>
      <c r="G5" s="6">
        <f t="shared" si="5"/>
        <v>4765.4331550802144</v>
      </c>
      <c r="H5" s="9">
        <f t="shared" si="1"/>
        <v>944.00000000000011</v>
      </c>
      <c r="I5" s="9">
        <f t="shared" si="6"/>
        <v>187.00000000000003</v>
      </c>
      <c r="J5" s="16">
        <f t="shared" si="7"/>
        <v>22709353.155537765</v>
      </c>
      <c r="K5" s="9"/>
      <c r="L5" s="6">
        <f t="shared" si="8"/>
        <v>3247.5586723521383</v>
      </c>
      <c r="M5" s="9">
        <f t="shared" si="2"/>
        <v>643.31935564602736</v>
      </c>
      <c r="N5" s="9">
        <f t="shared" si="9"/>
        <v>127.4372028663211</v>
      </c>
      <c r="O5" s="16">
        <f t="shared" si="10"/>
        <v>10546637.330369582</v>
      </c>
    </row>
    <row r="6" spans="1:16" x14ac:dyDescent="0.25">
      <c r="A6" s="6" t="s">
        <v>6</v>
      </c>
      <c r="B6" s="9">
        <v>258</v>
      </c>
      <c r="C6" s="24">
        <v>1410</v>
      </c>
      <c r="D6" s="9">
        <f t="shared" si="3"/>
        <v>0.18297872340425531</v>
      </c>
      <c r="E6" s="26">
        <f t="shared" si="4"/>
        <v>1.1391757733481568E-2</v>
      </c>
      <c r="F6" s="7">
        <f t="shared" si="0"/>
        <v>1.297721442583371E-4</v>
      </c>
      <c r="G6" s="6">
        <f t="shared" si="5"/>
        <v>7705.8139534883721</v>
      </c>
      <c r="H6" s="9">
        <f t="shared" si="1"/>
        <v>1410</v>
      </c>
      <c r="I6" s="9">
        <f t="shared" si="6"/>
        <v>257.99999999999994</v>
      </c>
      <c r="J6" s="16">
        <f t="shared" si="7"/>
        <v>59379568.6857761</v>
      </c>
      <c r="K6" s="9"/>
      <c r="L6" s="6">
        <f t="shared" si="8"/>
        <v>4388.828348615777</v>
      </c>
      <c r="M6" s="9">
        <f t="shared" si="2"/>
        <v>803.06220847012082</v>
      </c>
      <c r="N6" s="9">
        <f t="shared" si="9"/>
        <v>146.94329772006466</v>
      </c>
      <c r="O6" s="16">
        <f t="shared" si="10"/>
        <v>19261814.27361349</v>
      </c>
    </row>
    <row r="7" spans="1:16" x14ac:dyDescent="0.25">
      <c r="A7" s="6" t="s">
        <v>7</v>
      </c>
      <c r="B7" s="9">
        <v>451</v>
      </c>
      <c r="C7" s="24">
        <v>2103</v>
      </c>
      <c r="D7" s="9">
        <f t="shared" si="3"/>
        <v>0.21445553970518308</v>
      </c>
      <c r="E7" s="26">
        <f t="shared" si="4"/>
        <v>1.0098316966997291E-2</v>
      </c>
      <c r="F7" s="7">
        <f>E7^2</f>
        <v>1.0197600556594536E-4</v>
      </c>
      <c r="G7" s="6">
        <f t="shared" si="5"/>
        <v>9806.2283813747217</v>
      </c>
      <c r="H7" s="9">
        <f t="shared" si="1"/>
        <v>2103</v>
      </c>
      <c r="I7" s="9">
        <f t="shared" si="6"/>
        <v>451</v>
      </c>
      <c r="J7" s="16">
        <f t="shared" si="7"/>
        <v>96162115.067679092</v>
      </c>
      <c r="K7" s="9"/>
      <c r="L7" s="6">
        <f t="shared" si="8"/>
        <v>4998.6227407139622</v>
      </c>
      <c r="M7" s="9">
        <f t="shared" si="2"/>
        <v>1071.9823376424142</v>
      </c>
      <c r="N7" s="9">
        <f t="shared" si="9"/>
        <v>229.89255077352774</v>
      </c>
      <c r="O7" s="16">
        <f t="shared" si="10"/>
        <v>24986229.303982764</v>
      </c>
    </row>
    <row r="8" spans="1:16" x14ac:dyDescent="0.25">
      <c r="A8" s="6" t="s">
        <v>8</v>
      </c>
      <c r="B8" s="9">
        <v>430</v>
      </c>
      <c r="C8" s="24">
        <v>2420</v>
      </c>
      <c r="D8" s="9">
        <f t="shared" si="3"/>
        <v>0.17768595041322313</v>
      </c>
      <c r="E8" s="26">
        <f t="shared" si="4"/>
        <v>8.5687774187304631E-3</v>
      </c>
      <c r="F8" s="7">
        <f t="shared" ref="F8:F12" si="11">E8^2</f>
        <v>7.3423946451745093E-5</v>
      </c>
      <c r="G8" s="6">
        <f t="shared" si="5"/>
        <v>13619.534883720931</v>
      </c>
      <c r="H8" s="9">
        <f t="shared" si="1"/>
        <v>2420</v>
      </c>
      <c r="I8" s="9">
        <f t="shared" si="6"/>
        <v>430</v>
      </c>
      <c r="J8" s="16">
        <f t="shared" si="7"/>
        <v>185491730.44889131</v>
      </c>
      <c r="K8" s="9"/>
      <c r="L8" s="6">
        <f t="shared" si="8"/>
        <v>5830.8002148066498</v>
      </c>
      <c r="M8" s="9">
        <f t="shared" si="2"/>
        <v>1036.0512778375451</v>
      </c>
      <c r="N8" s="9">
        <f t="shared" si="9"/>
        <v>184.0917559793985</v>
      </c>
      <c r="O8" s="16">
        <f t="shared" si="10"/>
        <v>33998231.144989274</v>
      </c>
    </row>
    <row r="9" spans="1:16" x14ac:dyDescent="0.25">
      <c r="A9" s="6" t="s">
        <v>12</v>
      </c>
      <c r="B9" s="9">
        <v>669</v>
      </c>
      <c r="C9" s="24">
        <v>3100</v>
      </c>
      <c r="D9" s="9">
        <f t="shared" si="3"/>
        <v>0.21580645161290324</v>
      </c>
      <c r="E9" s="26">
        <f t="shared" si="4"/>
        <v>8.3435594557274614E-3</v>
      </c>
      <c r="F9" s="7">
        <f t="shared" si="11"/>
        <v>6.9614984391259128E-5</v>
      </c>
      <c r="G9" s="6">
        <f t="shared" si="5"/>
        <v>14364.723467862477</v>
      </c>
      <c r="H9" s="9">
        <f t="shared" si="1"/>
        <v>3099.9999999999991</v>
      </c>
      <c r="I9" s="9">
        <f t="shared" si="6"/>
        <v>668.99999999999989</v>
      </c>
      <c r="J9" s="16">
        <f t="shared" si="7"/>
        <v>206345280.30815899</v>
      </c>
      <c r="K9" s="9"/>
      <c r="L9" s="6">
        <f t="shared" si="8"/>
        <v>5963.2395723615464</v>
      </c>
      <c r="M9" s="9">
        <f t="shared" si="2"/>
        <v>1286.9055722289918</v>
      </c>
      <c r="N9" s="9">
        <f t="shared" si="9"/>
        <v>277.72252510361147</v>
      </c>
      <c r="O9" s="16">
        <f t="shared" si="10"/>
        <v>35560226.197378717</v>
      </c>
    </row>
    <row r="10" spans="1:16" x14ac:dyDescent="0.25">
      <c r="A10" s="6" t="s">
        <v>9</v>
      </c>
      <c r="B10" s="9">
        <v>52</v>
      </c>
      <c r="C10" s="24">
        <v>251</v>
      </c>
      <c r="D10" s="9">
        <f t="shared" si="3"/>
        <v>0.20717131474103587</v>
      </c>
      <c r="E10" s="26">
        <f t="shared" si="4"/>
        <v>2.8729492234772825E-2</v>
      </c>
      <c r="F10" s="7">
        <f t="shared" si="11"/>
        <v>8.2538372406787202E-4</v>
      </c>
      <c r="G10" s="6">
        <f t="shared" si="5"/>
        <v>1211.5576923076922</v>
      </c>
      <c r="H10" s="9">
        <f t="shared" si="1"/>
        <v>250.99999999999997</v>
      </c>
      <c r="I10" s="9">
        <f t="shared" si="6"/>
        <v>52</v>
      </c>
      <c r="J10" s="16">
        <f t="shared" si="7"/>
        <v>1467872.0417899406</v>
      </c>
      <c r="K10" s="9"/>
      <c r="L10" s="6">
        <f t="shared" si="8"/>
        <v>1082.8806249198522</v>
      </c>
      <c r="M10" s="9">
        <f t="shared" si="2"/>
        <v>224.3418027722403</v>
      </c>
      <c r="N10" s="9">
        <f t="shared" si="9"/>
        <v>46.477186231699193</v>
      </c>
      <c r="O10" s="16">
        <f t="shared" si="10"/>
        <v>1172630.4478268095</v>
      </c>
    </row>
    <row r="11" spans="1:16" x14ac:dyDescent="0.25">
      <c r="A11" s="6" t="s">
        <v>13</v>
      </c>
      <c r="B11" s="9">
        <v>1535</v>
      </c>
      <c r="C11" s="24">
        <v>7790</v>
      </c>
      <c r="D11" s="9">
        <f t="shared" si="3"/>
        <v>0.19704749679075739</v>
      </c>
      <c r="E11" s="26">
        <f t="shared" si="4"/>
        <v>5.0294064246879933E-3</v>
      </c>
      <c r="F11" s="7">
        <f t="shared" si="11"/>
        <v>2.5294928984692864E-5</v>
      </c>
      <c r="G11" s="6">
        <f t="shared" si="5"/>
        <v>39533.615635179143</v>
      </c>
      <c r="H11" s="9">
        <f t="shared" si="1"/>
        <v>7789.9999999999982</v>
      </c>
      <c r="I11" s="9">
        <f t="shared" si="6"/>
        <v>1534.9999999999998</v>
      </c>
      <c r="J11" s="16">
        <f t="shared" si="7"/>
        <v>1562906765.1900809</v>
      </c>
      <c r="K11" s="9"/>
      <c r="L11" s="6">
        <f t="shared" si="8"/>
        <v>8105.4336018347476</v>
      </c>
      <c r="M11" s="9">
        <f t="shared" si="2"/>
        <v>1597.1554016452296</v>
      </c>
      <c r="N11" s="9">
        <f t="shared" si="9"/>
        <v>314.71547388002921</v>
      </c>
      <c r="O11" s="16">
        <f t="shared" si="10"/>
        <v>65698053.873751812</v>
      </c>
    </row>
    <row r="12" spans="1:16" x14ac:dyDescent="0.25">
      <c r="A12" s="2" t="s">
        <v>14</v>
      </c>
      <c r="B12" s="10">
        <v>241</v>
      </c>
      <c r="C12" s="25">
        <v>1274</v>
      </c>
      <c r="D12" s="10">
        <f t="shared" si="3"/>
        <v>0.18916797488226059</v>
      </c>
      <c r="E12" s="27">
        <f t="shared" si="4"/>
        <v>1.2185380452323409E-2</v>
      </c>
      <c r="F12" s="3">
        <f t="shared" si="11"/>
        <v>1.4848349676786543E-4</v>
      </c>
      <c r="G12" s="6">
        <f t="shared" si="5"/>
        <v>6734.7551867219927</v>
      </c>
      <c r="H12" s="9">
        <f t="shared" si="1"/>
        <v>1274.0000000000002</v>
      </c>
      <c r="I12" s="9">
        <f t="shared" si="6"/>
        <v>241.00000000000003</v>
      </c>
      <c r="J12" s="16">
        <f t="shared" si="7"/>
        <v>45356927.425078779</v>
      </c>
      <c r="K12" s="9"/>
      <c r="L12" s="6">
        <f t="shared" si="8"/>
        <v>4055.7652019079874</v>
      </c>
      <c r="M12" s="9">
        <f t="shared" si="2"/>
        <v>767.22088984287666</v>
      </c>
      <c r="N12" s="9">
        <f t="shared" si="9"/>
        <v>145.13362201894293</v>
      </c>
      <c r="O12" s="16">
        <f t="shared" si="10"/>
        <v>16449231.373007737</v>
      </c>
    </row>
    <row r="13" spans="1:16" x14ac:dyDescent="0.25">
      <c r="G13" s="6"/>
      <c r="H13" s="9"/>
      <c r="I13" s="9"/>
      <c r="J13" s="16"/>
      <c r="L13" s="6"/>
      <c r="M13" s="9"/>
      <c r="N13" s="9"/>
      <c r="O13" s="16"/>
    </row>
    <row r="14" spans="1:16" x14ac:dyDescent="0.25">
      <c r="A14" s="32" t="s">
        <v>36</v>
      </c>
      <c r="B14" s="1">
        <v>10</v>
      </c>
      <c r="F14" s="21" t="s">
        <v>23</v>
      </c>
      <c r="G14" s="5">
        <f>SUM(G3:G12)</f>
        <v>109810.89537041633</v>
      </c>
      <c r="H14" s="19">
        <f>SUM(H3:H12)</f>
        <v>21647</v>
      </c>
      <c r="I14" s="19">
        <f>SUM(I3:I12)</f>
        <v>4285</v>
      </c>
      <c r="J14" s="20">
        <f>SUM(J3:J12)</f>
        <v>2282857680.1632228</v>
      </c>
      <c r="K14" s="28"/>
      <c r="L14" s="5">
        <f>SUM(L3:L12)</f>
        <v>44475.864859332294</v>
      </c>
      <c r="M14" s="19">
        <f>SUM(M3:M12)</f>
        <v>8736.2882420279457</v>
      </c>
      <c r="N14" s="19">
        <f>SUM(N3:N12)</f>
        <v>1725.0810413827824</v>
      </c>
      <c r="O14" s="20">
        <f>SUM(O3:O12)</f>
        <v>236104978.746158</v>
      </c>
    </row>
    <row r="15" spans="1:16" x14ac:dyDescent="0.25">
      <c r="A15" s="5" t="s">
        <v>37</v>
      </c>
      <c r="B15" s="3">
        <f>B14-1</f>
        <v>9</v>
      </c>
      <c r="F15" s="31"/>
    </row>
    <row r="16" spans="1:16" x14ac:dyDescent="0.25">
      <c r="L16" s="18" t="s">
        <v>16</v>
      </c>
      <c r="M16" s="8">
        <f>(B17-B15)/(G14-(J14/G14))</f>
        <v>9.8079099984422347E-5</v>
      </c>
    </row>
    <row r="17" spans="1:7" ht="18" x14ac:dyDescent="0.35">
      <c r="A17" s="4" t="s">
        <v>10</v>
      </c>
      <c r="B17" s="1">
        <f>I14-((H14^2)/G14)</f>
        <v>17.731188291162653</v>
      </c>
      <c r="E17" s="4" t="s">
        <v>30</v>
      </c>
      <c r="F17" s="1">
        <f>N14-((M14^2)/L14)</f>
        <v>9.0327421717763627</v>
      </c>
    </row>
    <row r="18" spans="1:7" ht="18.75" x14ac:dyDescent="0.35">
      <c r="A18" s="5" t="s">
        <v>11</v>
      </c>
      <c r="B18" s="3">
        <f>((B17-B15)/B17)*100</f>
        <v>49.241980558710424</v>
      </c>
      <c r="E18" s="5" t="s">
        <v>31</v>
      </c>
      <c r="F18" s="3">
        <f>((F17-B15)/F17)*100</f>
        <v>0.36248318787033107</v>
      </c>
    </row>
    <row r="20" spans="1:7" x14ac:dyDescent="0.25">
      <c r="A20" s="4" t="s">
        <v>19</v>
      </c>
      <c r="B20" s="1">
        <f>(H14/G14)</f>
        <v>0.19712980143709696</v>
      </c>
      <c r="E20" s="4" t="s">
        <v>24</v>
      </c>
      <c r="F20" s="1">
        <f>M14/L14</f>
        <v>0.1964276191066541</v>
      </c>
    </row>
    <row r="21" spans="1:7" x14ac:dyDescent="0.25">
      <c r="A21" s="17" t="s">
        <v>20</v>
      </c>
      <c r="B21" s="7">
        <f>SQRT(1/G14)</f>
        <v>3.017708482673537E-3</v>
      </c>
      <c r="E21" s="17" t="s">
        <v>22</v>
      </c>
      <c r="F21" s="7">
        <f>SQRT(1/L14)</f>
        <v>4.7417406774651278E-3</v>
      </c>
    </row>
    <row r="22" spans="1:7" x14ac:dyDescent="0.25">
      <c r="A22" s="5" t="s">
        <v>38</v>
      </c>
      <c r="B22" s="10">
        <f>B20-(1.96*B21)</f>
        <v>0.19121509281105684</v>
      </c>
      <c r="C22" s="8">
        <f>B20+(1.96*B21)</f>
        <v>0.20304451006313709</v>
      </c>
      <c r="E22" s="5" t="s">
        <v>39</v>
      </c>
      <c r="F22" s="10">
        <f>F20-(1.96*F21)</f>
        <v>0.18713380737882246</v>
      </c>
      <c r="G22" s="8">
        <f>F20+(1.96*F21)</f>
        <v>0.20572143083448574</v>
      </c>
    </row>
    <row r="24" spans="1:7" x14ac:dyDescent="0.25">
      <c r="A24" s="14"/>
    </row>
  </sheetData>
  <printOptions headings="1" gridLines="1"/>
  <pageMargins left="0.51181102362204722" right="0.51181102362204722" top="0.78740157480314965" bottom="0.78740157480314965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"/>
  <sheetViews>
    <sheetView workbookViewId="0">
      <selection activeCell="K26" sqref="K23:M26"/>
    </sheetView>
  </sheetViews>
  <sheetFormatPr defaultRowHeight="12.75" x14ac:dyDescent="0.2"/>
  <cols>
    <col min="1" max="1" width="14" style="35" customWidth="1"/>
    <col min="2" max="2" width="7.7109375" style="35" customWidth="1"/>
    <col min="3" max="3" width="8" style="35" customWidth="1"/>
    <col min="4" max="4" width="9.140625" style="35"/>
    <col min="5" max="5" width="14.42578125" style="35" customWidth="1"/>
    <col min="6" max="16384" width="9.140625" style="35"/>
  </cols>
  <sheetData>
    <row r="1" spans="1:11" ht="25.5" x14ac:dyDescent="0.2">
      <c r="A1" s="33" t="s">
        <v>0</v>
      </c>
      <c r="B1" s="34" t="s">
        <v>32</v>
      </c>
      <c r="C1" s="34" t="s">
        <v>1</v>
      </c>
      <c r="D1" s="34" t="s">
        <v>43</v>
      </c>
      <c r="E1" s="34" t="s">
        <v>2</v>
      </c>
      <c r="F1" s="37" t="s">
        <v>41</v>
      </c>
      <c r="G1" s="38" t="s">
        <v>40</v>
      </c>
      <c r="I1" s="36" t="s">
        <v>33</v>
      </c>
      <c r="J1" s="37" t="s">
        <v>41</v>
      </c>
      <c r="K1" s="38" t="s">
        <v>40</v>
      </c>
    </row>
    <row r="2" spans="1:11" x14ac:dyDescent="0.2">
      <c r="A2" s="39" t="s">
        <v>3</v>
      </c>
      <c r="B2" s="40">
        <v>404</v>
      </c>
      <c r="C2" s="41">
        <v>2002</v>
      </c>
      <c r="D2" s="40">
        <f>B2/C2</f>
        <v>0.20179820179820179</v>
      </c>
      <c r="E2" s="42">
        <f t="shared" ref="E2:E11" si="0">D2/SQRT(D2*C2)</f>
        <v>1.0039835785335554E-2</v>
      </c>
      <c r="F2" s="41">
        <f>D2-(1.96*E2)</f>
        <v>0.18212012365894412</v>
      </c>
      <c r="G2" s="43">
        <f t="shared" ref="G2:G12" si="1">D2+(1.96*E2)</f>
        <v>0.22147627993745947</v>
      </c>
      <c r="H2" s="35">
        <v>11</v>
      </c>
      <c r="I2" s="44">
        <f>D2*100</f>
        <v>20.17982017982018</v>
      </c>
      <c r="J2" s="40">
        <f>I2-(100*F2)</f>
        <v>1.9678078139257664</v>
      </c>
      <c r="K2" s="45">
        <f>(G2*100)-I2</f>
        <v>1.9678078139257664</v>
      </c>
    </row>
    <row r="3" spans="1:11" x14ac:dyDescent="0.2">
      <c r="A3" s="39" t="s">
        <v>4</v>
      </c>
      <c r="B3" s="40">
        <v>58</v>
      </c>
      <c r="C3" s="41">
        <v>353</v>
      </c>
      <c r="D3" s="40">
        <f t="shared" ref="D3:D11" si="2">B3/C3</f>
        <v>0.1643059490084986</v>
      </c>
      <c r="E3" s="42">
        <f t="shared" si="0"/>
        <v>2.1574428061937417E-2</v>
      </c>
      <c r="F3" s="41">
        <f t="shared" ref="F3:F12" si="3">D3-(1.96*E3)</f>
        <v>0.12202007000710126</v>
      </c>
      <c r="G3" s="43">
        <f t="shared" si="1"/>
        <v>0.20659182800989595</v>
      </c>
      <c r="H3" s="35">
        <v>10</v>
      </c>
      <c r="I3" s="44">
        <f t="shared" ref="I3:I12" si="4">D3*100</f>
        <v>16.430594900849862</v>
      </c>
      <c r="J3" s="40">
        <f t="shared" ref="J3:J12" si="5">I3-(100*F3)</f>
        <v>4.2285879001397362</v>
      </c>
      <c r="K3" s="45">
        <f t="shared" ref="K3:K12" si="6">(G3*100)-I3</f>
        <v>4.2285879001397326</v>
      </c>
    </row>
    <row r="4" spans="1:11" x14ac:dyDescent="0.2">
      <c r="A4" s="39" t="s">
        <v>5</v>
      </c>
      <c r="B4" s="40">
        <v>187</v>
      </c>
      <c r="C4" s="41">
        <v>944</v>
      </c>
      <c r="D4" s="40">
        <f t="shared" si="2"/>
        <v>0.19809322033898305</v>
      </c>
      <c r="E4" s="42">
        <f t="shared" si="0"/>
        <v>1.4486010944043795E-2</v>
      </c>
      <c r="F4" s="41">
        <f t="shared" si="3"/>
        <v>0.16970063888865722</v>
      </c>
      <c r="G4" s="43">
        <f t="shared" si="1"/>
        <v>0.22648580178930888</v>
      </c>
      <c r="H4" s="35">
        <v>9</v>
      </c>
      <c r="I4" s="44">
        <f t="shared" si="4"/>
        <v>19.809322033898304</v>
      </c>
      <c r="J4" s="40">
        <f t="shared" si="5"/>
        <v>2.8392581450325842</v>
      </c>
      <c r="K4" s="45">
        <f t="shared" si="6"/>
        <v>2.8392581450325842</v>
      </c>
    </row>
    <row r="5" spans="1:11" x14ac:dyDescent="0.2">
      <c r="A5" s="39" t="s">
        <v>6</v>
      </c>
      <c r="B5" s="40">
        <v>258</v>
      </c>
      <c r="C5" s="41">
        <v>1410</v>
      </c>
      <c r="D5" s="40">
        <f t="shared" si="2"/>
        <v>0.18297872340425531</v>
      </c>
      <c r="E5" s="42">
        <f t="shared" si="0"/>
        <v>1.1391757733481568E-2</v>
      </c>
      <c r="F5" s="41">
        <f t="shared" si="3"/>
        <v>0.16065087824663143</v>
      </c>
      <c r="G5" s="43">
        <f t="shared" si="1"/>
        <v>0.20530656856187918</v>
      </c>
      <c r="H5" s="35">
        <v>8</v>
      </c>
      <c r="I5" s="44">
        <f t="shared" si="4"/>
        <v>18.297872340425531</v>
      </c>
      <c r="J5" s="40">
        <f t="shared" si="5"/>
        <v>2.2327845157623862</v>
      </c>
      <c r="K5" s="45">
        <f t="shared" si="6"/>
        <v>2.2327845157623862</v>
      </c>
    </row>
    <row r="6" spans="1:11" x14ac:dyDescent="0.2">
      <c r="A6" s="39" t="s">
        <v>7</v>
      </c>
      <c r="B6" s="40">
        <v>451</v>
      </c>
      <c r="C6" s="41">
        <v>2103</v>
      </c>
      <c r="D6" s="40">
        <f t="shared" si="2"/>
        <v>0.21445553970518308</v>
      </c>
      <c r="E6" s="42">
        <f t="shared" si="0"/>
        <v>1.0098316966997291E-2</v>
      </c>
      <c r="F6" s="41">
        <f t="shared" si="3"/>
        <v>0.1946628384498684</v>
      </c>
      <c r="G6" s="43">
        <f t="shared" si="1"/>
        <v>0.23424824096049776</v>
      </c>
      <c r="H6" s="35">
        <v>7</v>
      </c>
      <c r="I6" s="44">
        <f t="shared" si="4"/>
        <v>21.445553970518308</v>
      </c>
      <c r="J6" s="40">
        <f t="shared" si="5"/>
        <v>1.9792701255314675</v>
      </c>
      <c r="K6" s="45">
        <f t="shared" si="6"/>
        <v>1.9792701255314675</v>
      </c>
    </row>
    <row r="7" spans="1:11" x14ac:dyDescent="0.2">
      <c r="A7" s="39" t="s">
        <v>8</v>
      </c>
      <c r="B7" s="40">
        <v>430</v>
      </c>
      <c r="C7" s="41">
        <v>2420</v>
      </c>
      <c r="D7" s="40">
        <f t="shared" si="2"/>
        <v>0.17768595041322313</v>
      </c>
      <c r="E7" s="42">
        <f t="shared" si="0"/>
        <v>8.5687774187304631E-3</v>
      </c>
      <c r="F7" s="41">
        <f t="shared" si="3"/>
        <v>0.16089114667251142</v>
      </c>
      <c r="G7" s="43">
        <f t="shared" si="1"/>
        <v>0.19448075415393484</v>
      </c>
      <c r="H7" s="35">
        <v>6</v>
      </c>
      <c r="I7" s="44">
        <f t="shared" si="4"/>
        <v>17.768595041322314</v>
      </c>
      <c r="J7" s="40">
        <f t="shared" si="5"/>
        <v>1.6794803740711721</v>
      </c>
      <c r="K7" s="45">
        <f t="shared" si="6"/>
        <v>1.6794803740711686</v>
      </c>
    </row>
    <row r="8" spans="1:11" x14ac:dyDescent="0.2">
      <c r="A8" s="39" t="s">
        <v>12</v>
      </c>
      <c r="B8" s="40">
        <v>669</v>
      </c>
      <c r="C8" s="41">
        <v>3100</v>
      </c>
      <c r="D8" s="40">
        <f t="shared" si="2"/>
        <v>0.21580645161290324</v>
      </c>
      <c r="E8" s="42">
        <f t="shared" si="0"/>
        <v>8.3435594557274614E-3</v>
      </c>
      <c r="F8" s="41">
        <f t="shared" si="3"/>
        <v>0.19945307507967741</v>
      </c>
      <c r="G8" s="43">
        <f t="shared" si="1"/>
        <v>0.23215982814612907</v>
      </c>
      <c r="H8" s="35">
        <v>5</v>
      </c>
      <c r="I8" s="44">
        <f t="shared" si="4"/>
        <v>21.580645161290324</v>
      </c>
      <c r="J8" s="40">
        <f t="shared" si="5"/>
        <v>1.6353376533225834</v>
      </c>
      <c r="K8" s="45">
        <f t="shared" si="6"/>
        <v>1.6353376533225834</v>
      </c>
    </row>
    <row r="9" spans="1:11" x14ac:dyDescent="0.2">
      <c r="A9" s="39" t="s">
        <v>9</v>
      </c>
      <c r="B9" s="40">
        <v>52</v>
      </c>
      <c r="C9" s="41">
        <v>251</v>
      </c>
      <c r="D9" s="40">
        <f t="shared" si="2"/>
        <v>0.20717131474103587</v>
      </c>
      <c r="E9" s="42">
        <f t="shared" si="0"/>
        <v>2.8729492234772825E-2</v>
      </c>
      <c r="F9" s="41">
        <f t="shared" si="3"/>
        <v>0.15086150996088113</v>
      </c>
      <c r="G9" s="43">
        <f t="shared" si="1"/>
        <v>0.26348111952119058</v>
      </c>
      <c r="H9" s="35">
        <v>4</v>
      </c>
      <c r="I9" s="44">
        <f t="shared" si="4"/>
        <v>20.717131474103585</v>
      </c>
      <c r="J9" s="40">
        <f t="shared" si="5"/>
        <v>5.6309804780154717</v>
      </c>
      <c r="K9" s="45">
        <f t="shared" si="6"/>
        <v>5.6309804780154735</v>
      </c>
    </row>
    <row r="10" spans="1:11" x14ac:dyDescent="0.2">
      <c r="A10" s="39" t="s">
        <v>13</v>
      </c>
      <c r="B10" s="40">
        <v>1535</v>
      </c>
      <c r="C10" s="41">
        <v>7790</v>
      </c>
      <c r="D10" s="40">
        <f t="shared" si="2"/>
        <v>0.19704749679075739</v>
      </c>
      <c r="E10" s="42">
        <f t="shared" si="0"/>
        <v>5.0294064246879933E-3</v>
      </c>
      <c r="F10" s="41">
        <f t="shared" si="3"/>
        <v>0.18718986019836892</v>
      </c>
      <c r="G10" s="43">
        <f t="shared" si="1"/>
        <v>0.20690513338314587</v>
      </c>
      <c r="H10" s="35">
        <v>3</v>
      </c>
      <c r="I10" s="44">
        <f t="shared" si="4"/>
        <v>19.704749679075739</v>
      </c>
      <c r="J10" s="40">
        <f t="shared" si="5"/>
        <v>0.98576365923884879</v>
      </c>
      <c r="K10" s="45">
        <f t="shared" si="6"/>
        <v>0.98576365923884879</v>
      </c>
    </row>
    <row r="11" spans="1:11" x14ac:dyDescent="0.2">
      <c r="A11" s="46" t="s">
        <v>14</v>
      </c>
      <c r="B11" s="47">
        <v>241</v>
      </c>
      <c r="C11" s="48">
        <v>1274</v>
      </c>
      <c r="D11" s="40">
        <f t="shared" si="2"/>
        <v>0.18916797488226059</v>
      </c>
      <c r="E11" s="42">
        <f t="shared" si="0"/>
        <v>1.2185380452323409E-2</v>
      </c>
      <c r="F11" s="48">
        <f t="shared" si="3"/>
        <v>0.16528462919570672</v>
      </c>
      <c r="G11" s="49">
        <f t="shared" si="1"/>
        <v>0.21305132056881446</v>
      </c>
      <c r="H11" s="35">
        <v>2</v>
      </c>
      <c r="I11" s="44">
        <f t="shared" si="4"/>
        <v>18.916797488226059</v>
      </c>
      <c r="J11" s="40">
        <f t="shared" si="5"/>
        <v>2.3883345686553881</v>
      </c>
      <c r="K11" s="45">
        <f t="shared" si="6"/>
        <v>2.3883345686553845</v>
      </c>
    </row>
    <row r="12" spans="1:11" x14ac:dyDescent="0.2">
      <c r="A12" s="50" t="s">
        <v>34</v>
      </c>
      <c r="B12" s="51"/>
      <c r="C12" s="51"/>
      <c r="D12" s="52">
        <v>0.19637399999999999</v>
      </c>
      <c r="E12" s="52">
        <v>4.7000000000000002E-3</v>
      </c>
      <c r="F12" s="51">
        <f t="shared" si="3"/>
        <v>0.187162</v>
      </c>
      <c r="G12" s="51">
        <f t="shared" si="1"/>
        <v>0.20558599999999999</v>
      </c>
      <c r="H12" s="53">
        <v>1</v>
      </c>
      <c r="I12" s="52">
        <f t="shared" si="4"/>
        <v>19.6374</v>
      </c>
      <c r="J12" s="52">
        <f t="shared" si="5"/>
        <v>0.92119999999999891</v>
      </c>
      <c r="K12" s="54">
        <f t="shared" si="6"/>
        <v>0.92119999999999891</v>
      </c>
    </row>
    <row r="13" spans="1:11" x14ac:dyDescent="0.2">
      <c r="A13" s="56"/>
      <c r="B13" s="56"/>
      <c r="C13" s="56"/>
      <c r="D13" s="55"/>
      <c r="E13" s="55"/>
      <c r="F13" s="55"/>
      <c r="G13" s="55"/>
      <c r="H13" s="55"/>
      <c r="I13" s="55"/>
      <c r="J13" s="55"/>
      <c r="K13" s="55"/>
    </row>
    <row r="14" spans="1:11" x14ac:dyDescent="0.2">
      <c r="A14" s="56"/>
      <c r="B14" s="57" t="s">
        <v>35</v>
      </c>
      <c r="C14" s="58"/>
      <c r="D14" s="55"/>
      <c r="E14" s="55" t="s">
        <v>45</v>
      </c>
      <c r="F14" s="55"/>
      <c r="G14" s="55"/>
      <c r="H14" s="55"/>
      <c r="I14" s="55"/>
      <c r="J14" s="55"/>
      <c r="K14" s="55"/>
    </row>
    <row r="15" spans="1:11" x14ac:dyDescent="0.2">
      <c r="A15" s="56"/>
      <c r="B15" s="39">
        <v>0</v>
      </c>
      <c r="C15" s="43">
        <v>19.6374</v>
      </c>
      <c r="D15" s="55"/>
      <c r="E15" s="55"/>
      <c r="F15" s="55"/>
      <c r="G15" s="55"/>
      <c r="H15" s="55"/>
      <c r="I15" s="55"/>
      <c r="J15" s="55"/>
      <c r="K15" s="55"/>
    </row>
    <row r="16" spans="1:11" x14ac:dyDescent="0.2">
      <c r="A16" s="56"/>
      <c r="B16" s="39">
        <v>1</v>
      </c>
      <c r="C16" s="43">
        <v>19.6374</v>
      </c>
      <c r="D16" s="55"/>
      <c r="E16" s="55"/>
      <c r="F16" s="55"/>
      <c r="G16" s="55"/>
      <c r="H16" s="55"/>
      <c r="I16" s="55"/>
      <c r="J16" s="55"/>
      <c r="K16" s="55"/>
    </row>
    <row r="17" spans="1:11" x14ac:dyDescent="0.2">
      <c r="A17" s="56"/>
      <c r="B17" s="39">
        <v>2</v>
      </c>
      <c r="C17" s="43">
        <v>19.6374</v>
      </c>
      <c r="D17" s="55"/>
      <c r="E17" s="55"/>
      <c r="F17" s="55"/>
      <c r="G17" s="55"/>
      <c r="H17" s="55"/>
      <c r="I17" s="55"/>
      <c r="J17" s="55"/>
      <c r="K17" s="55"/>
    </row>
    <row r="18" spans="1:11" x14ac:dyDescent="0.2">
      <c r="A18" s="56"/>
      <c r="B18" s="39">
        <v>3</v>
      </c>
      <c r="C18" s="43">
        <v>19.6374</v>
      </c>
      <c r="D18" s="55"/>
      <c r="E18" s="55"/>
      <c r="F18" s="55"/>
      <c r="G18" s="55"/>
      <c r="H18" s="55"/>
      <c r="I18" s="55"/>
      <c r="J18" s="55"/>
      <c r="K18" s="55"/>
    </row>
    <row r="19" spans="1:11" x14ac:dyDescent="0.2">
      <c r="A19" s="56"/>
      <c r="B19" s="39">
        <v>4</v>
      </c>
      <c r="C19" s="43">
        <v>19.6374</v>
      </c>
      <c r="D19" s="55"/>
      <c r="E19" s="55"/>
      <c r="F19" s="55"/>
      <c r="G19" s="55"/>
      <c r="H19" s="55"/>
      <c r="I19" s="55"/>
      <c r="J19" s="55"/>
      <c r="K19" s="55"/>
    </row>
    <row r="20" spans="1:11" x14ac:dyDescent="0.2">
      <c r="A20" s="56"/>
      <c r="B20" s="39">
        <v>5</v>
      </c>
      <c r="C20" s="43">
        <v>19.6374</v>
      </c>
      <c r="D20" s="55"/>
      <c r="E20" s="55"/>
      <c r="F20" s="55"/>
      <c r="G20" s="55"/>
      <c r="H20" s="55"/>
      <c r="I20" s="55"/>
      <c r="J20" s="55"/>
      <c r="K20" s="55"/>
    </row>
    <row r="21" spans="1:11" x14ac:dyDescent="0.2">
      <c r="A21" s="56"/>
      <c r="B21" s="39">
        <v>6</v>
      </c>
      <c r="C21" s="43">
        <v>19.6374</v>
      </c>
      <c r="D21" s="55"/>
      <c r="E21" s="55"/>
      <c r="F21" s="55"/>
      <c r="G21" s="55"/>
      <c r="H21" s="55"/>
      <c r="I21" s="55"/>
      <c r="J21" s="55"/>
      <c r="K21" s="55"/>
    </row>
    <row r="22" spans="1:11" x14ac:dyDescent="0.2">
      <c r="A22" s="56"/>
      <c r="B22" s="39">
        <v>7</v>
      </c>
      <c r="C22" s="43">
        <v>19.6374</v>
      </c>
      <c r="D22" s="55"/>
      <c r="E22" s="55"/>
      <c r="F22" s="55"/>
      <c r="G22" s="55"/>
      <c r="H22" s="55"/>
      <c r="I22" s="55"/>
      <c r="J22" s="55"/>
      <c r="K22" s="55"/>
    </row>
    <row r="23" spans="1:11" x14ac:dyDescent="0.2">
      <c r="A23" s="56"/>
      <c r="B23" s="39">
        <v>8</v>
      </c>
      <c r="C23" s="43">
        <v>19.6374</v>
      </c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56"/>
      <c r="B24" s="39">
        <v>9</v>
      </c>
      <c r="C24" s="43">
        <v>19.6374</v>
      </c>
      <c r="D24" s="55"/>
      <c r="E24" s="55"/>
      <c r="F24" s="55"/>
      <c r="G24" s="55"/>
      <c r="H24" s="55"/>
      <c r="I24" s="55"/>
      <c r="J24" s="55"/>
      <c r="K24" s="55"/>
    </row>
    <row r="25" spans="1:11" x14ac:dyDescent="0.2">
      <c r="A25" s="56"/>
      <c r="B25" s="39">
        <v>10</v>
      </c>
      <c r="C25" s="43">
        <v>19.6374</v>
      </c>
      <c r="D25" s="55"/>
      <c r="E25" s="55"/>
      <c r="F25" s="55"/>
      <c r="G25" s="55"/>
      <c r="H25" s="55"/>
      <c r="I25" s="55"/>
      <c r="J25" s="55"/>
      <c r="K25" s="55"/>
    </row>
    <row r="26" spans="1:11" x14ac:dyDescent="0.2">
      <c r="A26" s="56"/>
      <c r="B26" s="39">
        <v>11</v>
      </c>
      <c r="C26" s="43">
        <v>19.6374</v>
      </c>
      <c r="D26" s="55"/>
      <c r="E26" s="55"/>
      <c r="F26" s="55"/>
      <c r="G26" s="55"/>
      <c r="H26" s="55"/>
      <c r="I26" s="55"/>
      <c r="J26" s="55"/>
      <c r="K26" s="55"/>
    </row>
    <row r="27" spans="1:11" x14ac:dyDescent="0.2">
      <c r="A27" s="56"/>
      <c r="B27" s="46">
        <v>12</v>
      </c>
      <c r="C27" s="49">
        <v>19.6374</v>
      </c>
      <c r="D27" s="55"/>
      <c r="E27" s="55"/>
      <c r="F27" s="55"/>
      <c r="G27" s="55"/>
      <c r="H27" s="55"/>
      <c r="I27" s="55"/>
      <c r="J27" s="55"/>
      <c r="K27" s="55"/>
    </row>
    <row r="28" spans="1:1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 x14ac:dyDescent="0.2">
      <c r="B37" s="55"/>
      <c r="C37" s="55"/>
      <c r="D37" s="55"/>
      <c r="E37" s="55"/>
      <c r="F37" s="55"/>
      <c r="G37" s="55"/>
      <c r="H37" s="55"/>
      <c r="I37" s="55"/>
      <c r="J37" s="55"/>
      <c r="K37" s="55"/>
    </row>
  </sheetData>
  <printOptions headings="1" gridLines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selection activeCell="I24" sqref="I24"/>
    </sheetView>
  </sheetViews>
  <sheetFormatPr defaultRowHeight="15" x14ac:dyDescent="0.25"/>
  <cols>
    <col min="2" max="2" width="19.7109375" customWidth="1"/>
    <col min="3" max="3" width="11.85546875" customWidth="1"/>
    <col min="4" max="5" width="9.140625" customWidth="1"/>
    <col min="6" max="6" width="8.42578125" customWidth="1"/>
    <col min="8" max="8" width="6" customWidth="1"/>
    <col min="13" max="13" width="12" customWidth="1"/>
    <col min="14" max="14" width="12.140625" customWidth="1"/>
  </cols>
  <sheetData>
    <row r="1" spans="1:16" x14ac:dyDescent="0.25">
      <c r="K1" t="s">
        <v>121</v>
      </c>
      <c r="L1" t="s">
        <v>122</v>
      </c>
    </row>
    <row r="2" spans="1:16" x14ac:dyDescent="0.25">
      <c r="D2" t="s">
        <v>124</v>
      </c>
      <c r="J2" s="59" t="s">
        <v>104</v>
      </c>
      <c r="M2" t="s">
        <v>101</v>
      </c>
      <c r="N2" t="s">
        <v>100</v>
      </c>
    </row>
    <row r="3" spans="1:16" s="65" customFormat="1" x14ac:dyDescent="0.25">
      <c r="A3" s="65">
        <v>0.1</v>
      </c>
      <c r="B3" s="65" t="s">
        <v>125</v>
      </c>
      <c r="C3" s="68">
        <v>0.09</v>
      </c>
      <c r="D3" s="60">
        <v>82.61872477</v>
      </c>
      <c r="E3" s="60"/>
      <c r="F3" s="69">
        <v>0.17</v>
      </c>
      <c r="G3" s="68" t="s">
        <v>146</v>
      </c>
      <c r="H3" s="68">
        <v>24</v>
      </c>
      <c r="I3">
        <v>1.009355E-2</v>
      </c>
      <c r="J3" s="70">
        <f t="shared" ref="J3:J22" si="0">I3+0.5</f>
        <v>0.51009355000000001</v>
      </c>
      <c r="K3" s="68">
        <v>-6.4088000000000003E-4</v>
      </c>
      <c r="L3" s="68">
        <v>2.0827990000000001E-2</v>
      </c>
      <c r="M3" s="70">
        <f t="shared" ref="M3:M21" si="1">L3-I3</f>
        <v>1.0734440000000001E-2</v>
      </c>
      <c r="N3" s="70">
        <f t="shared" ref="N3:N21" si="2">I3-K3</f>
        <v>1.073443E-2</v>
      </c>
      <c r="O3" s="70">
        <f t="shared" ref="O3:O22" si="3">J3-N3</f>
        <v>0.49935911999999999</v>
      </c>
      <c r="P3" s="70">
        <f t="shared" ref="P3:P22" si="4">J3+M3</f>
        <v>0.52082799000000002</v>
      </c>
    </row>
    <row r="4" spans="1:16" x14ac:dyDescent="0.25">
      <c r="A4">
        <v>0.1</v>
      </c>
      <c r="B4" t="s">
        <v>105</v>
      </c>
      <c r="C4" s="71">
        <v>0.09</v>
      </c>
      <c r="D4" s="60">
        <v>3.6206763500000001</v>
      </c>
      <c r="E4" s="60">
        <v>3</v>
      </c>
      <c r="F4" s="72">
        <v>0.17</v>
      </c>
      <c r="G4" s="73" t="s">
        <v>129</v>
      </c>
      <c r="H4" s="68">
        <v>23</v>
      </c>
      <c r="I4">
        <v>-2.5000000000000001E-2</v>
      </c>
      <c r="J4" s="73">
        <f t="shared" si="0"/>
        <v>0.47499999999999998</v>
      </c>
      <c r="K4" s="71">
        <v>-0.10218691000000001</v>
      </c>
      <c r="L4" s="71">
        <v>5.2186910000000003E-2</v>
      </c>
      <c r="M4" s="73">
        <f t="shared" si="1"/>
        <v>7.7186909999999997E-2</v>
      </c>
      <c r="N4" s="73">
        <f t="shared" si="2"/>
        <v>7.7186909999999997E-2</v>
      </c>
      <c r="O4" s="70">
        <f t="shared" si="3"/>
        <v>0.39781308999999998</v>
      </c>
      <c r="P4" s="70">
        <f t="shared" si="4"/>
        <v>0.55218690999999998</v>
      </c>
    </row>
    <row r="5" spans="1:16" x14ac:dyDescent="0.25">
      <c r="A5">
        <v>0.1</v>
      </c>
      <c r="B5" t="s">
        <v>106</v>
      </c>
      <c r="C5" s="71">
        <v>0.09</v>
      </c>
      <c r="D5" s="60">
        <v>10.739368519999999</v>
      </c>
      <c r="E5" s="60">
        <v>6</v>
      </c>
      <c r="F5" s="72">
        <v>0.17</v>
      </c>
      <c r="G5" s="73" t="s">
        <v>130</v>
      </c>
      <c r="H5" s="68">
        <v>22</v>
      </c>
      <c r="I5">
        <v>-1.6199999999999999E-2</v>
      </c>
      <c r="J5" s="73">
        <f t="shared" si="0"/>
        <v>0.48380000000000001</v>
      </c>
      <c r="K5" s="71">
        <v>-4.288981E-2</v>
      </c>
      <c r="L5" s="71">
        <v>1.048981E-2</v>
      </c>
      <c r="M5" s="73">
        <f t="shared" si="1"/>
        <v>2.6689810000000001E-2</v>
      </c>
      <c r="N5" s="73">
        <f t="shared" si="2"/>
        <v>2.6689810000000001E-2</v>
      </c>
      <c r="O5" s="70">
        <f t="shared" si="3"/>
        <v>0.45711019000000003</v>
      </c>
      <c r="P5" s="70">
        <f t="shared" si="4"/>
        <v>0.51048981000000004</v>
      </c>
    </row>
    <row r="6" spans="1:16" x14ac:dyDescent="0.25">
      <c r="A6">
        <v>0.1</v>
      </c>
      <c r="B6" t="s">
        <v>107</v>
      </c>
      <c r="C6" s="71">
        <v>0.09</v>
      </c>
      <c r="D6" s="60">
        <v>10.43388124</v>
      </c>
      <c r="E6" s="60">
        <v>6</v>
      </c>
      <c r="F6" s="72">
        <v>0.17</v>
      </c>
      <c r="G6" s="73" t="s">
        <v>133</v>
      </c>
      <c r="H6" s="68">
        <v>21</v>
      </c>
      <c r="I6">
        <v>-0.01</v>
      </c>
      <c r="J6" s="73">
        <f t="shared" si="0"/>
        <v>0.49</v>
      </c>
      <c r="K6" s="71">
        <v>-3.8115099999999999E-2</v>
      </c>
      <c r="L6" s="71">
        <v>1.8115099999999999E-2</v>
      </c>
      <c r="M6" s="73">
        <f t="shared" si="1"/>
        <v>2.8115099999999997E-2</v>
      </c>
      <c r="N6" s="73">
        <f t="shared" si="2"/>
        <v>2.8115099999999997E-2</v>
      </c>
      <c r="O6" s="70">
        <f t="shared" si="3"/>
        <v>0.46188489999999999</v>
      </c>
      <c r="P6" s="70">
        <f t="shared" si="4"/>
        <v>0.51811509999999994</v>
      </c>
    </row>
    <row r="7" spans="1:16" x14ac:dyDescent="0.25">
      <c r="A7">
        <v>0.1</v>
      </c>
      <c r="B7" t="s">
        <v>108</v>
      </c>
      <c r="C7" s="71">
        <v>0.09</v>
      </c>
      <c r="D7" s="60">
        <v>13.82982734</v>
      </c>
      <c r="E7" s="60">
        <v>7</v>
      </c>
      <c r="F7" s="72">
        <v>0.17</v>
      </c>
      <c r="G7" s="73" t="s">
        <v>134</v>
      </c>
      <c r="H7" s="74">
        <v>20</v>
      </c>
      <c r="I7">
        <v>1.01E-2</v>
      </c>
      <c r="J7" s="73">
        <f t="shared" si="0"/>
        <v>0.5101</v>
      </c>
      <c r="K7" s="71">
        <v>-6.7783999999999997E-4</v>
      </c>
      <c r="L7" s="71">
        <v>2.0877840000000002E-2</v>
      </c>
      <c r="M7" s="73">
        <f t="shared" si="1"/>
        <v>1.0777840000000002E-2</v>
      </c>
      <c r="N7" s="73">
        <f t="shared" si="2"/>
        <v>1.077784E-2</v>
      </c>
      <c r="O7" s="70">
        <f t="shared" si="3"/>
        <v>0.49932216000000001</v>
      </c>
      <c r="P7" s="70">
        <f t="shared" si="4"/>
        <v>0.52087784000000004</v>
      </c>
    </row>
    <row r="8" spans="1:16" x14ac:dyDescent="0.25">
      <c r="A8">
        <v>0.1</v>
      </c>
      <c r="B8" t="s">
        <v>109</v>
      </c>
      <c r="C8" s="71">
        <v>0.09</v>
      </c>
      <c r="D8" s="60">
        <v>10.34926231</v>
      </c>
      <c r="E8" s="60">
        <v>6</v>
      </c>
      <c r="F8" s="72">
        <v>0.17</v>
      </c>
      <c r="G8" s="73" t="s">
        <v>135</v>
      </c>
      <c r="H8" s="74">
        <v>19</v>
      </c>
      <c r="I8">
        <v>1.1299999999999999E-2</v>
      </c>
      <c r="J8" s="73">
        <f t="shared" si="0"/>
        <v>0.51129999999999998</v>
      </c>
      <c r="K8" s="71">
        <v>-1.7211600000000001E-2</v>
      </c>
      <c r="L8" s="71">
        <v>3.9811600000000003E-2</v>
      </c>
      <c r="M8" s="73">
        <f t="shared" si="1"/>
        <v>2.8511600000000005E-2</v>
      </c>
      <c r="N8" s="73">
        <f t="shared" si="2"/>
        <v>2.8511599999999998E-2</v>
      </c>
      <c r="O8" s="70">
        <f t="shared" si="3"/>
        <v>0.48278840000000001</v>
      </c>
      <c r="P8" s="70">
        <f t="shared" si="4"/>
        <v>0.53981159999999995</v>
      </c>
    </row>
    <row r="9" spans="1:16" x14ac:dyDescent="0.25">
      <c r="A9">
        <v>0.1</v>
      </c>
      <c r="B9" t="s">
        <v>110</v>
      </c>
      <c r="C9" s="71">
        <v>0.09</v>
      </c>
      <c r="D9" s="60">
        <v>8.7938930800000001</v>
      </c>
      <c r="E9" s="60">
        <v>5</v>
      </c>
      <c r="F9" s="72">
        <v>0.17</v>
      </c>
      <c r="G9" s="73" t="s">
        <v>136</v>
      </c>
      <c r="H9" s="74">
        <v>18</v>
      </c>
      <c r="I9">
        <v>2.0199999999999999E-2</v>
      </c>
      <c r="J9" s="73">
        <f t="shared" si="0"/>
        <v>0.5202</v>
      </c>
      <c r="K9" s="71">
        <v>-1.589117E-2</v>
      </c>
      <c r="L9" s="71">
        <v>5.6291170000000001E-2</v>
      </c>
      <c r="M9" s="73">
        <f t="shared" si="1"/>
        <v>3.6091170000000006E-2</v>
      </c>
      <c r="N9" s="73">
        <f t="shared" si="2"/>
        <v>3.6091169999999999E-2</v>
      </c>
      <c r="O9" s="70">
        <f t="shared" si="3"/>
        <v>0.48410882999999999</v>
      </c>
      <c r="P9" s="70">
        <f t="shared" si="4"/>
        <v>0.55629116999999995</v>
      </c>
    </row>
    <row r="10" spans="1:16" x14ac:dyDescent="0.25">
      <c r="A10">
        <v>0.1</v>
      </c>
      <c r="B10" t="s">
        <v>111</v>
      </c>
      <c r="C10" s="71">
        <v>0.09</v>
      </c>
      <c r="D10" s="60">
        <v>10.48064076</v>
      </c>
      <c r="E10" s="60">
        <v>6</v>
      </c>
      <c r="F10" s="72">
        <v>0.17</v>
      </c>
      <c r="G10" s="73" t="s">
        <v>137</v>
      </c>
      <c r="H10" s="74">
        <v>17</v>
      </c>
      <c r="I10">
        <v>0.03</v>
      </c>
      <c r="J10" s="73">
        <f t="shared" si="0"/>
        <v>0.53</v>
      </c>
      <c r="K10" s="71">
        <v>2.1036399999999999E-3</v>
      </c>
      <c r="L10" s="71">
        <v>5.7896360000000001E-2</v>
      </c>
      <c r="M10" s="73">
        <f t="shared" si="1"/>
        <v>2.7896360000000002E-2</v>
      </c>
      <c r="N10" s="73">
        <f t="shared" si="2"/>
        <v>2.7896359999999999E-2</v>
      </c>
      <c r="O10" s="70">
        <f t="shared" si="3"/>
        <v>0.50210364000000007</v>
      </c>
      <c r="P10" s="70">
        <f t="shared" si="4"/>
        <v>0.55789635999999998</v>
      </c>
    </row>
    <row r="11" spans="1:16" x14ac:dyDescent="0.25">
      <c r="A11">
        <v>0.1</v>
      </c>
      <c r="B11" t="s">
        <v>112</v>
      </c>
      <c r="C11" s="71">
        <v>0.09</v>
      </c>
      <c r="D11" s="60">
        <v>10.45222676</v>
      </c>
      <c r="E11" s="60">
        <v>6</v>
      </c>
      <c r="F11" s="72">
        <v>0.17</v>
      </c>
      <c r="G11" s="73" t="s">
        <v>138</v>
      </c>
      <c r="H11" s="74">
        <v>16</v>
      </c>
      <c r="I11">
        <v>3.0499999999999999E-2</v>
      </c>
      <c r="J11" s="73">
        <f t="shared" si="0"/>
        <v>0.53049999999999997</v>
      </c>
      <c r="K11" s="71">
        <v>2.4707499999999999E-3</v>
      </c>
      <c r="L11" s="71">
        <v>5.8529249999999998E-2</v>
      </c>
      <c r="M11" s="73">
        <f t="shared" si="1"/>
        <v>2.8029249999999999E-2</v>
      </c>
      <c r="N11" s="73">
        <f t="shared" si="2"/>
        <v>2.8029249999999999E-2</v>
      </c>
      <c r="O11" s="70">
        <f t="shared" si="3"/>
        <v>0.50247074999999997</v>
      </c>
      <c r="P11" s="70">
        <f t="shared" si="4"/>
        <v>0.55852924999999998</v>
      </c>
    </row>
    <row r="12" spans="1:16" x14ac:dyDescent="0.25">
      <c r="A12">
        <v>0.1</v>
      </c>
      <c r="B12" t="s">
        <v>113</v>
      </c>
      <c r="C12" s="71">
        <v>0.09</v>
      </c>
      <c r="D12" s="60">
        <v>2.44034701</v>
      </c>
      <c r="E12" s="60">
        <v>2</v>
      </c>
      <c r="F12" s="72">
        <v>0.17</v>
      </c>
      <c r="G12" s="73" t="s">
        <v>139</v>
      </c>
      <c r="H12" s="74">
        <v>15</v>
      </c>
      <c r="I12">
        <v>3.6499999999999998E-2</v>
      </c>
      <c r="J12" s="73">
        <f t="shared" si="0"/>
        <v>0.53649999999999998</v>
      </c>
      <c r="K12" s="71">
        <v>-6.2420749999999997E-2</v>
      </c>
      <c r="L12" s="71">
        <v>0.13542075000000001</v>
      </c>
      <c r="M12" s="73">
        <f t="shared" si="1"/>
        <v>9.8920750000000002E-2</v>
      </c>
      <c r="N12" s="73">
        <f t="shared" si="2"/>
        <v>9.8920750000000002E-2</v>
      </c>
      <c r="O12" s="70">
        <f t="shared" si="3"/>
        <v>0.43757924999999998</v>
      </c>
      <c r="P12" s="70">
        <f t="shared" si="4"/>
        <v>0.63542074999999998</v>
      </c>
    </row>
    <row r="13" spans="1:16" x14ac:dyDescent="0.25">
      <c r="A13">
        <v>0.1</v>
      </c>
      <c r="B13" t="s">
        <v>114</v>
      </c>
      <c r="C13" s="71">
        <v>0.09</v>
      </c>
      <c r="D13" s="60">
        <v>1.47860141</v>
      </c>
      <c r="E13" s="60">
        <v>2</v>
      </c>
      <c r="F13" s="72">
        <v>0.17</v>
      </c>
      <c r="G13" s="73" t="s">
        <v>140</v>
      </c>
      <c r="H13" s="74">
        <v>14</v>
      </c>
      <c r="I13">
        <v>6.25E-2</v>
      </c>
      <c r="J13" s="73">
        <f t="shared" si="0"/>
        <v>0.5625</v>
      </c>
      <c r="K13" s="71">
        <v>-6.9492789999999999E-2</v>
      </c>
      <c r="L13" s="71">
        <v>0.19449279</v>
      </c>
      <c r="M13" s="73">
        <f t="shared" si="1"/>
        <v>0.13199279</v>
      </c>
      <c r="N13" s="73">
        <f t="shared" si="2"/>
        <v>0.13199279</v>
      </c>
      <c r="O13" s="70">
        <f t="shared" si="3"/>
        <v>0.43050721000000003</v>
      </c>
      <c r="P13" s="70">
        <f t="shared" si="4"/>
        <v>0.69449278999999997</v>
      </c>
    </row>
    <row r="14" spans="1:16" x14ac:dyDescent="0.25">
      <c r="A14">
        <v>0.45</v>
      </c>
      <c r="B14" t="s">
        <v>143</v>
      </c>
      <c r="C14" s="71"/>
      <c r="D14" s="72"/>
      <c r="E14" s="72"/>
      <c r="F14" s="72"/>
      <c r="G14" s="73"/>
      <c r="H14" s="74">
        <v>13</v>
      </c>
      <c r="I14" s="71"/>
      <c r="J14" s="73"/>
      <c r="K14" s="71"/>
      <c r="L14" s="71"/>
      <c r="M14" s="73"/>
      <c r="N14" s="73"/>
      <c r="O14" s="70"/>
      <c r="P14" s="70"/>
    </row>
    <row r="15" spans="1:16" s="65" customFormat="1" x14ac:dyDescent="0.25">
      <c r="A15" s="65">
        <v>0.1</v>
      </c>
      <c r="B15" s="65" t="s">
        <v>126</v>
      </c>
      <c r="C15" s="68">
        <v>0.09</v>
      </c>
      <c r="D15" s="60">
        <v>17.38127523</v>
      </c>
      <c r="E15" s="60"/>
      <c r="F15" s="69">
        <v>0.17</v>
      </c>
      <c r="G15" s="68" t="s">
        <v>127</v>
      </c>
      <c r="H15" s="74">
        <v>12</v>
      </c>
      <c r="I15">
        <v>9.7200250000000002E-2</v>
      </c>
      <c r="J15" s="70">
        <f t="shared" si="0"/>
        <v>0.59720024999999999</v>
      </c>
      <c r="K15">
        <v>6.2723500000000001E-2</v>
      </c>
      <c r="L15">
        <v>0.13167699999999999</v>
      </c>
      <c r="M15" s="70">
        <f t="shared" si="1"/>
        <v>3.4476749999999987E-2</v>
      </c>
      <c r="N15" s="70">
        <f t="shared" si="2"/>
        <v>3.447675E-2</v>
      </c>
      <c r="O15" s="70">
        <f t="shared" si="3"/>
        <v>0.56272349999999993</v>
      </c>
      <c r="P15" s="70">
        <f t="shared" si="4"/>
        <v>0.63167699999999993</v>
      </c>
    </row>
    <row r="16" spans="1:16" s="59" customFormat="1" x14ac:dyDescent="0.25">
      <c r="A16" s="65">
        <v>0.1</v>
      </c>
      <c r="B16" s="59" t="s">
        <v>147</v>
      </c>
      <c r="C16" s="74">
        <v>0.09</v>
      </c>
      <c r="D16" s="60">
        <v>6.2789711600000002</v>
      </c>
      <c r="E16" s="60">
        <v>4</v>
      </c>
      <c r="F16" s="64">
        <v>0.17</v>
      </c>
      <c r="G16" s="74" t="s">
        <v>148</v>
      </c>
      <c r="H16" s="74">
        <v>11</v>
      </c>
      <c r="I16">
        <v>6.88E-2</v>
      </c>
      <c r="J16" s="70">
        <f t="shared" si="0"/>
        <v>0.56879999999999997</v>
      </c>
      <c r="K16">
        <v>1.7735689999999998E-2</v>
      </c>
      <c r="L16">
        <v>0.11986431</v>
      </c>
      <c r="M16" s="70">
        <f t="shared" ref="M16" si="5">L16-I16</f>
        <v>5.1064310000000002E-2</v>
      </c>
      <c r="N16" s="70">
        <f t="shared" ref="N16" si="6">I16-K16</f>
        <v>5.1064310000000002E-2</v>
      </c>
      <c r="O16" s="70">
        <f t="shared" si="3"/>
        <v>0.51773568999999997</v>
      </c>
      <c r="P16" s="70">
        <f t="shared" si="4"/>
        <v>0.61986430999999997</v>
      </c>
    </row>
    <row r="17" spans="1:16" x14ac:dyDescent="0.25">
      <c r="A17">
        <v>0.1</v>
      </c>
      <c r="B17" t="s">
        <v>115</v>
      </c>
      <c r="C17" s="71">
        <v>0.09</v>
      </c>
      <c r="D17" s="60">
        <v>1.41159948</v>
      </c>
      <c r="E17" s="60">
        <v>2</v>
      </c>
      <c r="F17" s="72">
        <v>0.17</v>
      </c>
      <c r="G17" s="73" t="s">
        <v>145</v>
      </c>
      <c r="H17" s="74">
        <v>10</v>
      </c>
      <c r="I17">
        <v>7.4099999999999999E-2</v>
      </c>
      <c r="J17" s="73">
        <f t="shared" si="0"/>
        <v>0.57410000000000005</v>
      </c>
      <c r="K17">
        <v>-6.133214E-2</v>
      </c>
      <c r="L17">
        <v>0.20953214000000001</v>
      </c>
      <c r="M17" s="73">
        <f t="shared" si="1"/>
        <v>0.13543214000000001</v>
      </c>
      <c r="N17" s="73">
        <f t="shared" si="2"/>
        <v>0.13543214000000001</v>
      </c>
      <c r="O17" s="70">
        <f t="shared" si="3"/>
        <v>0.43866786000000002</v>
      </c>
      <c r="P17" s="70">
        <f t="shared" si="4"/>
        <v>0.70953214000000009</v>
      </c>
    </row>
    <row r="18" spans="1:16" x14ac:dyDescent="0.25">
      <c r="A18">
        <v>0.1</v>
      </c>
      <c r="B18" t="s">
        <v>116</v>
      </c>
      <c r="C18" s="71">
        <v>0.09</v>
      </c>
      <c r="D18" s="60">
        <v>2.1386749799999998</v>
      </c>
      <c r="E18" s="60">
        <v>2</v>
      </c>
      <c r="F18" s="72">
        <v>0.17</v>
      </c>
      <c r="G18" s="73" t="s">
        <v>144</v>
      </c>
      <c r="H18" s="68">
        <v>9</v>
      </c>
      <c r="I18">
        <v>0.1027</v>
      </c>
      <c r="J18" s="73">
        <f t="shared" si="0"/>
        <v>0.60270000000000001</v>
      </c>
      <c r="K18">
        <v>-4.2646400000000001E-3</v>
      </c>
      <c r="L18">
        <v>0.20966464000000001</v>
      </c>
      <c r="M18" s="73">
        <f t="shared" si="1"/>
        <v>0.10696464000000001</v>
      </c>
      <c r="N18" s="73">
        <f t="shared" si="2"/>
        <v>0.10696464</v>
      </c>
      <c r="O18" s="70">
        <f t="shared" si="3"/>
        <v>0.49573536000000001</v>
      </c>
      <c r="P18" s="70">
        <f t="shared" si="4"/>
        <v>0.70966464000000007</v>
      </c>
    </row>
    <row r="19" spans="1:16" x14ac:dyDescent="0.25">
      <c r="A19">
        <v>0.1</v>
      </c>
      <c r="B19" t="s">
        <v>117</v>
      </c>
      <c r="C19" s="71">
        <v>0.09</v>
      </c>
      <c r="D19" s="60">
        <v>3.3425767099999999</v>
      </c>
      <c r="E19" s="60">
        <v>3</v>
      </c>
      <c r="F19" s="72">
        <v>0.17</v>
      </c>
      <c r="G19" s="73" t="s">
        <v>142</v>
      </c>
      <c r="H19" s="74">
        <v>8</v>
      </c>
      <c r="I19">
        <v>0.109375</v>
      </c>
      <c r="J19" s="73">
        <f t="shared" si="0"/>
        <v>0.609375</v>
      </c>
      <c r="K19">
        <v>2.803493E-2</v>
      </c>
      <c r="L19">
        <v>0.19071506999999999</v>
      </c>
      <c r="M19" s="73">
        <f t="shared" si="1"/>
        <v>8.1340069999999987E-2</v>
      </c>
      <c r="N19" s="73">
        <f t="shared" si="2"/>
        <v>8.134007E-2</v>
      </c>
      <c r="O19" s="70">
        <f t="shared" si="3"/>
        <v>0.52803493000000001</v>
      </c>
      <c r="P19" s="70">
        <f t="shared" si="4"/>
        <v>0.69071506999999999</v>
      </c>
    </row>
    <row r="20" spans="1:16" x14ac:dyDescent="0.25">
      <c r="A20">
        <v>0.1</v>
      </c>
      <c r="B20" t="s">
        <v>118</v>
      </c>
      <c r="C20" s="71">
        <v>0.09</v>
      </c>
      <c r="D20" s="60">
        <v>1.7708966799999999</v>
      </c>
      <c r="E20" s="60">
        <v>2</v>
      </c>
      <c r="F20" s="72">
        <v>0.17</v>
      </c>
      <c r="G20" s="73" t="s">
        <v>141</v>
      </c>
      <c r="H20" s="74">
        <v>7</v>
      </c>
      <c r="I20">
        <v>0.13239999999999999</v>
      </c>
      <c r="J20" s="73">
        <f t="shared" si="0"/>
        <v>0.63239999999999996</v>
      </c>
      <c r="K20">
        <v>1.3136780000000001E-2</v>
      </c>
      <c r="L20">
        <v>0.25166322000000002</v>
      </c>
      <c r="M20" s="73">
        <f t="shared" si="1"/>
        <v>0.11926322000000003</v>
      </c>
      <c r="N20" s="73">
        <f t="shared" si="2"/>
        <v>0.11926321999999999</v>
      </c>
      <c r="O20" s="70">
        <f t="shared" si="3"/>
        <v>0.51313677999999996</v>
      </c>
      <c r="P20" s="70">
        <f t="shared" si="4"/>
        <v>0.75166321999999997</v>
      </c>
    </row>
    <row r="21" spans="1:16" x14ac:dyDescent="0.25">
      <c r="A21">
        <v>0.1</v>
      </c>
      <c r="B21" t="s">
        <v>119</v>
      </c>
      <c r="C21" s="71">
        <v>0.09</v>
      </c>
      <c r="D21" s="60">
        <v>1.72554915</v>
      </c>
      <c r="E21" s="60">
        <v>2</v>
      </c>
      <c r="F21" s="72">
        <v>0.17</v>
      </c>
      <c r="G21" s="73" t="s">
        <v>132</v>
      </c>
      <c r="H21" s="74">
        <v>6</v>
      </c>
      <c r="I21">
        <v>0.1477</v>
      </c>
      <c r="J21" s="73">
        <f t="shared" si="0"/>
        <v>0.64769999999999994</v>
      </c>
      <c r="K21">
        <v>2.6667320000000001E-2</v>
      </c>
      <c r="L21">
        <v>0.26873268</v>
      </c>
      <c r="M21" s="73">
        <f t="shared" si="1"/>
        <v>0.12103268</v>
      </c>
      <c r="N21" s="73">
        <f t="shared" si="2"/>
        <v>0.12103268</v>
      </c>
      <c r="O21" s="70">
        <f t="shared" si="3"/>
        <v>0.52666731999999994</v>
      </c>
      <c r="P21" s="70">
        <f t="shared" si="4"/>
        <v>0.76873267999999995</v>
      </c>
    </row>
    <row r="22" spans="1:16" x14ac:dyDescent="0.25">
      <c r="A22">
        <v>0.1</v>
      </c>
      <c r="B22" t="s">
        <v>120</v>
      </c>
      <c r="C22" s="71">
        <v>0.09</v>
      </c>
      <c r="D22" s="60">
        <v>0.71300706999999997</v>
      </c>
      <c r="E22" s="60">
        <v>1</v>
      </c>
      <c r="F22" s="72">
        <v>0.17</v>
      </c>
      <c r="G22" s="73" t="s">
        <v>131</v>
      </c>
      <c r="H22" s="74">
        <v>5</v>
      </c>
      <c r="I22">
        <v>0.24660000000000001</v>
      </c>
      <c r="J22" s="73">
        <f t="shared" si="0"/>
        <v>0.74660000000000004</v>
      </c>
      <c r="K22">
        <v>5.107772E-2</v>
      </c>
      <c r="L22">
        <v>0.44212227999999998</v>
      </c>
      <c r="M22" s="73">
        <f t="shared" ref="M22" si="7">L22-I22</f>
        <v>0.19552227999999996</v>
      </c>
      <c r="N22" s="73">
        <f t="shared" ref="N22" si="8">I22-K22</f>
        <v>0.19552228000000002</v>
      </c>
      <c r="O22" s="70">
        <f t="shared" si="3"/>
        <v>0.55107771999999999</v>
      </c>
      <c r="P22" s="70">
        <f t="shared" si="4"/>
        <v>0.94212227999999998</v>
      </c>
    </row>
    <row r="23" spans="1:16" x14ac:dyDescent="0.25">
      <c r="A23">
        <v>0.45</v>
      </c>
      <c r="B23" t="s">
        <v>149</v>
      </c>
      <c r="C23" s="71"/>
      <c r="D23" s="72"/>
      <c r="E23" s="72"/>
      <c r="F23" s="72"/>
      <c r="G23" s="73"/>
      <c r="H23" s="74">
        <v>4</v>
      </c>
      <c r="I23" s="71"/>
      <c r="J23" s="73"/>
      <c r="K23" s="71"/>
      <c r="L23" s="71"/>
      <c r="M23" s="73"/>
      <c r="N23" s="73"/>
      <c r="O23" s="70"/>
      <c r="P23" s="70"/>
    </row>
    <row r="24" spans="1:16" x14ac:dyDescent="0.25">
      <c r="A24" s="65">
        <v>0.1</v>
      </c>
      <c r="B24" s="65" t="s">
        <v>123</v>
      </c>
      <c r="C24" s="68">
        <v>0.09</v>
      </c>
      <c r="D24" s="69">
        <v>100</v>
      </c>
      <c r="E24" s="69"/>
      <c r="F24" s="69">
        <v>0.17</v>
      </c>
      <c r="G24" s="68" t="s">
        <v>128</v>
      </c>
      <c r="H24" s="74">
        <v>3</v>
      </c>
      <c r="I24">
        <v>2.6671150000000001E-2</v>
      </c>
      <c r="J24" s="70">
        <f t="shared" ref="J24" si="9">I24+0.5</f>
        <v>0.52667114999999998</v>
      </c>
      <c r="K24">
        <v>9.7442899999999992E-3</v>
      </c>
      <c r="L24">
        <v>4.3598020000000001E-2</v>
      </c>
      <c r="M24" s="70">
        <f t="shared" ref="M24" si="10">L24-I24</f>
        <v>1.692687E-2</v>
      </c>
      <c r="N24" s="70">
        <f t="shared" ref="N24" si="11">I24-K24</f>
        <v>1.6926860000000002E-2</v>
      </c>
      <c r="O24" s="70">
        <f t="shared" ref="O24" si="12">J24-N24</f>
        <v>0.50974428999999999</v>
      </c>
      <c r="P24" s="70">
        <f t="shared" ref="P24" si="13">J24+M24</f>
        <v>0.54359802000000002</v>
      </c>
    </row>
    <row r="25" spans="1:16" x14ac:dyDescent="0.25">
      <c r="A25">
        <v>0.45</v>
      </c>
      <c r="B25" t="s">
        <v>151</v>
      </c>
      <c r="D25" s="60"/>
      <c r="E25" s="60"/>
      <c r="F25" s="60"/>
      <c r="G25" s="66"/>
      <c r="H25" s="59">
        <v>2</v>
      </c>
      <c r="J25" s="66"/>
      <c r="M25" s="66"/>
      <c r="N25" s="66"/>
      <c r="O25" s="67"/>
      <c r="P25" s="67"/>
    </row>
    <row r="26" spans="1:16" x14ac:dyDescent="0.25">
      <c r="A26">
        <v>0.45</v>
      </c>
      <c r="B26" t="s">
        <v>150</v>
      </c>
      <c r="D26" s="60"/>
      <c r="E26" s="60"/>
      <c r="F26" s="60"/>
      <c r="G26" s="66"/>
      <c r="H26" s="59">
        <v>1</v>
      </c>
      <c r="J26" s="66"/>
      <c r="M26" s="66"/>
      <c r="N26" s="66"/>
      <c r="O26" s="67"/>
      <c r="P26" s="67"/>
    </row>
    <row r="27" spans="1:16" x14ac:dyDescent="0.25">
      <c r="J27">
        <v>0.5</v>
      </c>
      <c r="K27">
        <v>0</v>
      </c>
    </row>
    <row r="28" spans="1:16" x14ac:dyDescent="0.25">
      <c r="J28">
        <v>0.5</v>
      </c>
      <c r="K28">
        <v>25</v>
      </c>
    </row>
    <row r="30" spans="1:16" x14ac:dyDescent="0.25">
      <c r="J30" t="s">
        <v>48</v>
      </c>
    </row>
    <row r="31" spans="1:16" x14ac:dyDescent="0.25">
      <c r="J31">
        <v>0.1</v>
      </c>
    </row>
    <row r="32" spans="1:16" x14ac:dyDescent="0.25">
      <c r="J32">
        <v>0.1</v>
      </c>
    </row>
    <row r="36" spans="9:12" x14ac:dyDescent="0.25">
      <c r="I36">
        <v>2.320069E-2</v>
      </c>
      <c r="K36">
        <v>6.2781399999999998E-3</v>
      </c>
      <c r="L36">
        <v>4.0123239999999998E-2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Forest</vt:lpstr>
      <vt:lpstr>Calculations</vt:lpstr>
      <vt:lpstr>Forest Plot</vt:lpstr>
      <vt:lpstr>Sheet1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Jeruza</dc:creator>
  <cp:lastModifiedBy>Josh Reiss</cp:lastModifiedBy>
  <cp:lastPrinted>2011-11-05T15:30:21Z</cp:lastPrinted>
  <dcterms:created xsi:type="dcterms:W3CDTF">2011-06-14T15:19:13Z</dcterms:created>
  <dcterms:modified xsi:type="dcterms:W3CDTF">2016-02-06T12:28:09Z</dcterms:modified>
</cp:coreProperties>
</file>